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48387582091b135f/Datos adjuntos/disco auxiliar/MATERIAL DOCENTE/ECONOMIA SOCIAL/260709 IS Cooperativas Agroalimentarias/"/>
    </mc:Choice>
  </mc:AlternateContent>
  <xr:revisionPtr revIDLastSave="385" documentId="11_2C44BDEC2040C98AC652E4B4C4B0CD0C1898AE2B" xr6:coauthVersionLast="47" xr6:coauthVersionMax="47" xr10:uidLastSave="{71DBC6A1-64F3-41C6-9EEF-C9F5C8181ED5}"/>
  <bookViews>
    <workbookView xWindow="-98" yWindow="-98" windowWidth="20715" windowHeight="13515" activeTab="3" xr2:uid="{00000000-000D-0000-FFFF-FFFF00000000}"/>
  </bookViews>
  <sheets>
    <sheet name="sys24-25" sheetId="2" r:id="rId1"/>
    <sheet name="PPYGG EHA3360-2010" sheetId="3" r:id="rId2"/>
    <sheet name="REP RTDOS L14-11" sheetId="5" r:id="rId3"/>
    <sheet name="IS20-90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3" i="4" l="1"/>
  <c r="H42" i="4"/>
  <c r="E41" i="4"/>
  <c r="E22" i="4"/>
  <c r="D26" i="4"/>
  <c r="C26" i="4"/>
  <c r="D25" i="4"/>
  <c r="C25" i="4"/>
  <c r="F12" i="3"/>
  <c r="G12" i="3"/>
  <c r="I15" i="5"/>
  <c r="G5" i="2"/>
  <c r="E4" i="3"/>
  <c r="E40" i="3"/>
  <c r="G40" i="3" s="1"/>
  <c r="E39" i="3"/>
  <c r="D12" i="4"/>
  <c r="C12" i="4"/>
  <c r="E24" i="4"/>
  <c r="E26" i="4" s="1"/>
  <c r="E23" i="4"/>
  <c r="E17" i="4"/>
  <c r="E9" i="4"/>
  <c r="E8" i="4"/>
  <c r="K20" i="3"/>
  <c r="L18" i="3" s="1"/>
  <c r="G13" i="3" s="1"/>
  <c r="E23" i="3"/>
  <c r="E19" i="3"/>
  <c r="G19" i="3" s="1"/>
  <c r="E20" i="3"/>
  <c r="F20" i="3" s="1"/>
  <c r="E24" i="3"/>
  <c r="E25" i="3"/>
  <c r="E26" i="3"/>
  <c r="E27" i="3"/>
  <c r="E28" i="3"/>
  <c r="E29" i="3"/>
  <c r="G29" i="3" s="1"/>
  <c r="E30" i="3"/>
  <c r="E31" i="3"/>
  <c r="E32" i="3"/>
  <c r="E33" i="3"/>
  <c r="E34" i="3"/>
  <c r="E35" i="3"/>
  <c r="E36" i="3"/>
  <c r="E37" i="3"/>
  <c r="G37" i="3" s="1"/>
  <c r="E38" i="3"/>
  <c r="E41" i="3"/>
  <c r="E42" i="3"/>
  <c r="E43" i="3"/>
  <c r="E44" i="3"/>
  <c r="E45" i="3"/>
  <c r="E46" i="3"/>
  <c r="E47" i="3"/>
  <c r="E22" i="3"/>
  <c r="E5" i="3"/>
  <c r="E6" i="3"/>
  <c r="E7" i="3"/>
  <c r="E8" i="3"/>
  <c r="E9" i="3"/>
  <c r="E10" i="3"/>
  <c r="E11" i="3"/>
  <c r="E12" i="3"/>
  <c r="E13" i="3"/>
  <c r="E14" i="3"/>
  <c r="E3" i="3"/>
  <c r="G6" i="3" l="1"/>
  <c r="G45" i="3"/>
  <c r="G8" i="3"/>
  <c r="E12" i="4"/>
  <c r="G3" i="3"/>
  <c r="G7" i="3"/>
  <c r="G33" i="3"/>
  <c r="G14" i="3"/>
  <c r="G32" i="3"/>
  <c r="G5" i="3"/>
  <c r="G41" i="3"/>
  <c r="D14" i="4"/>
  <c r="C14" i="4"/>
  <c r="E14" i="4" s="1"/>
  <c r="G27" i="3"/>
  <c r="G4" i="3"/>
  <c r="G24" i="3"/>
  <c r="G11" i="3"/>
  <c r="G44" i="3"/>
  <c r="G36" i="3"/>
  <c r="G28" i="3"/>
  <c r="E48" i="3"/>
  <c r="G10" i="3"/>
  <c r="G22" i="3"/>
  <c r="G39" i="3"/>
  <c r="G23" i="3"/>
  <c r="G46" i="3"/>
  <c r="G42" i="3"/>
  <c r="G38" i="3"/>
  <c r="G34" i="3"/>
  <c r="G30" i="3"/>
  <c r="G26" i="3"/>
  <c r="G25" i="3"/>
  <c r="G9" i="3"/>
  <c r="G47" i="3"/>
  <c r="G43" i="3"/>
  <c r="G35" i="3"/>
  <c r="G31" i="3"/>
  <c r="L19" i="3"/>
  <c r="F31" i="3" s="1"/>
  <c r="E15" i="3"/>
  <c r="D16" i="4" l="1"/>
  <c r="D18" i="4" s="1"/>
  <c r="F26" i="3"/>
  <c r="F30" i="3"/>
  <c r="F34" i="3"/>
  <c r="F3" i="3"/>
  <c r="F38" i="3"/>
  <c r="F47" i="3"/>
  <c r="F28" i="3"/>
  <c r="F23" i="3"/>
  <c r="F27" i="3"/>
  <c r="G15" i="3"/>
  <c r="F35" i="3"/>
  <c r="F43" i="3"/>
  <c r="F11" i="3"/>
  <c r="F7" i="3"/>
  <c r="F13" i="3"/>
  <c r="F29" i="3"/>
  <c r="F44" i="3"/>
  <c r="F39" i="3"/>
  <c r="F8" i="3"/>
  <c r="F4" i="3"/>
  <c r="D7" i="4"/>
  <c r="D10" i="4" s="1"/>
  <c r="E50" i="3"/>
  <c r="F37" i="3"/>
  <c r="F42" i="3"/>
  <c r="F36" i="3"/>
  <c r="F46" i="3"/>
  <c r="G48" i="3"/>
  <c r="G50" i="3" s="1"/>
  <c r="F45" i="3"/>
  <c r="F5" i="3"/>
  <c r="F22" i="3"/>
  <c r="F32" i="3"/>
  <c r="F14" i="3"/>
  <c r="F9" i="3"/>
  <c r="F40" i="3"/>
  <c r="F6" i="3"/>
  <c r="F33" i="3"/>
  <c r="F41" i="3"/>
  <c r="F24" i="3"/>
  <c r="F25" i="3"/>
  <c r="F10" i="3"/>
  <c r="C16" i="4" l="1"/>
  <c r="C18" i="4" s="1"/>
  <c r="E16" i="4"/>
  <c r="E18" i="4" s="1"/>
  <c r="F15" i="3"/>
  <c r="E8" i="5"/>
  <c r="C7" i="4"/>
  <c r="D19" i="4"/>
  <c r="F48" i="3"/>
  <c r="F50" i="3" s="1"/>
  <c r="D8" i="5" l="1"/>
  <c r="E15" i="5"/>
  <c r="E12" i="5"/>
  <c r="D20" i="4" s="1"/>
  <c r="D21" i="4" s="1"/>
  <c r="E7" i="4"/>
  <c r="E10" i="4" s="1"/>
  <c r="C10" i="4"/>
  <c r="E27" i="5" l="1"/>
  <c r="D30" i="4"/>
  <c r="C19" i="4"/>
  <c r="E19" i="4" s="1"/>
  <c r="G52" i="3"/>
  <c r="G55" i="3" s="1"/>
  <c r="D15" i="5"/>
  <c r="F8" i="5"/>
  <c r="D12" i="5"/>
  <c r="C20" i="4" s="1"/>
  <c r="E20" i="4" s="1"/>
  <c r="E21" i="4" s="1"/>
  <c r="C21" i="4" l="1"/>
  <c r="D32" i="4"/>
  <c r="D34" i="4" s="1"/>
  <c r="F52" i="3"/>
  <c r="D27" i="5"/>
  <c r="F27" i="5" s="1"/>
  <c r="F15" i="5"/>
  <c r="F12" i="5"/>
  <c r="E25" i="4"/>
  <c r="C30" i="4" l="1"/>
  <c r="E52" i="3"/>
  <c r="E55" i="3" s="1"/>
  <c r="F55" i="3"/>
  <c r="C32" i="4" l="1"/>
  <c r="E32" i="4" s="1"/>
  <c r="E30" i="4"/>
  <c r="C34" i="4" l="1"/>
  <c r="E34" i="4"/>
  <c r="F17" i="5" s="1"/>
  <c r="E36" i="4" l="1"/>
  <c r="E38" i="4" s="1"/>
  <c r="E57" i="3"/>
  <c r="E59" i="3" s="1"/>
  <c r="F24" i="5" s="1"/>
  <c r="F30" i="5" s="1"/>
</calcChain>
</file>

<file path=xl/sharedStrings.xml><?xml version="1.0" encoding="utf-8"?>
<sst xmlns="http://schemas.openxmlformats.org/spreadsheetml/2006/main" count="205" uniqueCount="159">
  <si>
    <t>CUENTA</t>
  </si>
  <si>
    <t>NOMBRE</t>
  </si>
  <si>
    <t>DEBE</t>
  </si>
  <si>
    <t>HABER</t>
  </si>
  <si>
    <t>SALDODEUDOR</t>
  </si>
  <si>
    <t>SALDOACREEDOR</t>
  </si>
  <si>
    <t>Capital social</t>
  </si>
  <si>
    <t>Socios por desembolsos no exigidos</t>
  </si>
  <si>
    <t>CAPITAL</t>
  </si>
  <si>
    <t>Reservas legal</t>
  </si>
  <si>
    <t>Reservas voluntarias</t>
  </si>
  <si>
    <t>Resultado del ejercicio</t>
  </si>
  <si>
    <t>Subvenciones oficiales de capital</t>
  </si>
  <si>
    <t>Acciones o participaciones a largo plazo consideradas como pasivos financieros</t>
  </si>
  <si>
    <t>Deudas a largo plazo con entidades de crédito</t>
  </si>
  <si>
    <t>Deudas a largo plazo</t>
  </si>
  <si>
    <t>Deudas a largo plazo transformables en subvenciones, donaciones y legados</t>
  </si>
  <si>
    <t>Propiedad industrial</t>
  </si>
  <si>
    <t>Aplicaciones informáticas</t>
  </si>
  <si>
    <t>Terrenos y bienes naturales</t>
  </si>
  <si>
    <t>Construcciones</t>
  </si>
  <si>
    <t>Instalaciones técnicas</t>
  </si>
  <si>
    <t>Maquinaria</t>
  </si>
  <si>
    <t>Utillaje</t>
  </si>
  <si>
    <t>Otras instalaciones</t>
  </si>
  <si>
    <t>Mobiliario</t>
  </si>
  <si>
    <t>Equipos para procesos de información</t>
  </si>
  <si>
    <t>Elementos de transporte</t>
  </si>
  <si>
    <t>Otro inmovilizado material</t>
  </si>
  <si>
    <t>Adaptación de terrenos y bienes naturales</t>
  </si>
  <si>
    <t>Instalaciones técnicas en montaje</t>
  </si>
  <si>
    <t>Maquinaria en montaje</t>
  </si>
  <si>
    <t>Inversiones financieras a largo plazo en instrumentos de patrimonio</t>
  </si>
  <si>
    <t>Amortización acumulada del inmovilizado intangible</t>
  </si>
  <si>
    <t>Amortización acumulada del inmovilizado material</t>
  </si>
  <si>
    <t>Deterioro de valor del inmovilizado material</t>
  </si>
  <si>
    <t>Materiales diversos</t>
  </si>
  <si>
    <t>Embalajes</t>
  </si>
  <si>
    <t>Envases</t>
  </si>
  <si>
    <t>Productos terminados A</t>
  </si>
  <si>
    <t>Proveedores</t>
  </si>
  <si>
    <t>Acreedores por prestaciones de servicios</t>
  </si>
  <si>
    <t>Clientes</t>
  </si>
  <si>
    <t>Clientes de dudoso cobro</t>
  </si>
  <si>
    <t>Remuneraciones pendientes de pago</t>
  </si>
  <si>
    <t>Hacienda Pública, deudora por diversos conceptos</t>
  </si>
  <si>
    <t>Hacienda Pública, IVA soportado</t>
  </si>
  <si>
    <t>Hacienda Pública, retenciones y pagos a cuenta</t>
  </si>
  <si>
    <t>Activos por impuesto diferido</t>
  </si>
  <si>
    <t>Hacienda Pública, acreedora por conceptos fiscales</t>
  </si>
  <si>
    <t>Organismos de la Seguridad Social, acreedores</t>
  </si>
  <si>
    <t>Hacienda Pública, IVA repercutido</t>
  </si>
  <si>
    <t>Pasivos por diferencias temporarias imponibles</t>
  </si>
  <si>
    <t>Gastos anticipados</t>
  </si>
  <si>
    <t>Deterioro de valor de créditos por operaciones comerciales</t>
  </si>
  <si>
    <t>Provisión para operaciones comerciales</t>
  </si>
  <si>
    <t>Deudas a corto plazo con entidades de crédito</t>
  </si>
  <si>
    <t>Deudas a corto plazo</t>
  </si>
  <si>
    <t>Intereses a corto plazo de deudas con entidades de crédito</t>
  </si>
  <si>
    <t>Provisiones a corto plazo</t>
  </si>
  <si>
    <t>Créditos a corto plazo a partes vinculadas</t>
  </si>
  <si>
    <t>Valores representativos de deuda a corto plazo</t>
  </si>
  <si>
    <t>Intereses a corto plazo de valores representativos de deudas</t>
  </si>
  <si>
    <t>Cuenta corriente con socios y administradores</t>
  </si>
  <si>
    <t>Partidas pendientes de aplicación</t>
  </si>
  <si>
    <t>Caja, euros</t>
  </si>
  <si>
    <t>Bancos e instituciones de crédito c/c vista, euros</t>
  </si>
  <si>
    <t>Compras de mercaderías</t>
  </si>
  <si>
    <t>Compras de otros aprovisionamientos</t>
  </si>
  <si>
    <t>COMPRAS</t>
  </si>
  <si>
    <t>Trabajos realizados por otras empresas</t>
  </si>
  <si>
    <t>Variación de existencias de otros aprovisionamientos</t>
  </si>
  <si>
    <t>Gastos en investigación y desarrollo del ejercicio</t>
  </si>
  <si>
    <t>Arrendamientos y cánones</t>
  </si>
  <si>
    <t>Reparaciones y conservación</t>
  </si>
  <si>
    <t>Servicios de profesionales independientes</t>
  </si>
  <si>
    <t>Transportes</t>
  </si>
  <si>
    <t>Primas de seguros</t>
  </si>
  <si>
    <t>Servicios bancarios y similares</t>
  </si>
  <si>
    <t>Publicidad, propaganda y relaciones públicas</t>
  </si>
  <si>
    <t>Suministros</t>
  </si>
  <si>
    <t>Otros servicios</t>
  </si>
  <si>
    <t>Impuesto sobre beneficios</t>
  </si>
  <si>
    <t>Otros tributos</t>
  </si>
  <si>
    <t>Ajustes negativos en la imposición sobre beneficios</t>
  </si>
  <si>
    <t>Sueldos y salarios</t>
  </si>
  <si>
    <t>Seguridad Social a cargo de la empresa</t>
  </si>
  <si>
    <t>OTROS GASTOS DE GESTIÓN</t>
  </si>
  <si>
    <t>Intereses de deudas</t>
  </si>
  <si>
    <t>Pérdidas por valoración de instrumentos financieros por su valor razonable</t>
  </si>
  <si>
    <t>Gastos excepcionales</t>
  </si>
  <si>
    <t>Amortización del inmovilizado intangible</t>
  </si>
  <si>
    <t>Amortización del inmovilizado material</t>
  </si>
  <si>
    <t>Pérdidas por deterioro de créditos por operaciones comerciales</t>
  </si>
  <si>
    <t>Ventas de mercaderías</t>
  </si>
  <si>
    <t>Ventas de productos terminados</t>
  </si>
  <si>
    <t>Ventas de subproductos y residuos</t>
  </si>
  <si>
    <t>Prestaciones de servicios</t>
  </si>
  <si>
    <t>Variación de existencias de productos terminados</t>
  </si>
  <si>
    <t>Subvenciones, donaciones y legados a la explotación</t>
  </si>
  <si>
    <t>Subvenciones, donaciones y legados de capital transferidas al resultado del ejercicio</t>
  </si>
  <si>
    <t>OTROS INGRESOS DE GESTIÓN</t>
  </si>
  <si>
    <t>Ingresos por servicios diversos</t>
  </si>
  <si>
    <t>Beneficios en participaciones y valores representativos de deuda</t>
  </si>
  <si>
    <t>Otros ingresos financieros</t>
  </si>
  <si>
    <t>Ingresos excepcionales.</t>
  </si>
  <si>
    <t>TOTAL INGRESOS</t>
  </si>
  <si>
    <t>TOTAL</t>
  </si>
  <si>
    <t>TOTAL GASTOS</t>
  </si>
  <si>
    <t>COOP</t>
  </si>
  <si>
    <t>EXTRACOO</t>
  </si>
  <si>
    <t>COMPRAS NO SOCIOS</t>
  </si>
  <si>
    <t>COMPRAS SOCIOS</t>
  </si>
  <si>
    <t>EXTRACOOP</t>
  </si>
  <si>
    <t>RESULTADO ANTES DE FONDOS</t>
  </si>
  <si>
    <t>FONDO DE FORMACIÓN Y SOSTENIBILIDAD</t>
  </si>
  <si>
    <t>FONDO DE RESERVA OBLIGATORIO</t>
  </si>
  <si>
    <t>IMPUESTO SOBRE BENEFICIOS</t>
  </si>
  <si>
    <t xml:space="preserve">EXCEDENTE </t>
  </si>
  <si>
    <t>(BFO. DESPUES IMPUESTOS)</t>
  </si>
  <si>
    <t>FRO</t>
  </si>
  <si>
    <t>ALMAZARA</t>
  </si>
  <si>
    <t>COOPERATIVO</t>
  </si>
  <si>
    <t>INGRESOS</t>
  </si>
  <si>
    <t>GTOS. ESPECIFICOS</t>
  </si>
  <si>
    <t>resto</t>
  </si>
  <si>
    <t>GTOS. GENERALES</t>
  </si>
  <si>
    <t>GTO. FFS</t>
  </si>
  <si>
    <t xml:space="preserve">R C A I </t>
  </si>
  <si>
    <t>AJUSTES +</t>
  </si>
  <si>
    <t>ajuste is+</t>
  </si>
  <si>
    <t>AJUSTES -</t>
  </si>
  <si>
    <t>50%FRO</t>
  </si>
  <si>
    <t>BASE IMPONIBLE</t>
  </si>
  <si>
    <t>Dotación al Fondo de Formación y Sostenibilidad</t>
  </si>
  <si>
    <t>RESULTADO ANTES DE IMPUESTOS</t>
  </si>
  <si>
    <t>Impuesto de Beneficios</t>
  </si>
  <si>
    <t>compras</t>
  </si>
  <si>
    <t>TIPO GRAVAMEN</t>
  </si>
  <si>
    <t>IMPUESTO BRUTO</t>
  </si>
  <si>
    <t>Bonificación 50% Esp Prot</t>
  </si>
  <si>
    <t>CUOTA INTEGRA</t>
  </si>
  <si>
    <t>PAGOS ACTA RETENC</t>
  </si>
  <si>
    <t>CUOTA LIQUIDA</t>
  </si>
  <si>
    <t>RESULTADO ORDEN EHA 3360/2010</t>
  </si>
  <si>
    <t>RESULTADO DESPUES DE IMPUESTOS (CTA 129)</t>
  </si>
  <si>
    <t>FONDO DE RESERVA VOLUNTARIAS</t>
  </si>
  <si>
    <t>RESULTADO PREVIO</t>
  </si>
  <si>
    <t>Determinación de las operaciones con terceros no socios</t>
  </si>
  <si>
    <t>REPARTO DE RESULTADOS Ley 14/2011</t>
  </si>
  <si>
    <t xml:space="preserve">APROBACIÓN DE REPARTO DE RESULTADO EN LA ASAMBLEA </t>
  </si>
  <si>
    <t>FFS</t>
  </si>
  <si>
    <t>ANDALUCIA</t>
  </si>
  <si>
    <t>LIMITE</t>
  </si>
  <si>
    <t>129 A 112</t>
  </si>
  <si>
    <t>657 A 5298 148</t>
  </si>
  <si>
    <t>Retribución de Capital Social 1%</t>
  </si>
  <si>
    <t>OJO. SEGÚN TEAC NO DEDUCIBLE</t>
  </si>
  <si>
    <t>no ded ffss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</si>
</sst>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0"/>
      <name val="Arial"/>
      <family val="2"/>
    </font>
    <font>
      <sz val="12"/>
      <color theme="1"/>
      <name val="Calibri Light"/>
      <family val="2"/>
      <scheme val="major"/>
    </font>
    <font>
      <sz val="12"/>
      <name val="Calibri Light"/>
      <family val="2"/>
      <scheme val="major"/>
    </font>
    <font>
      <b/>
      <sz val="12"/>
      <name val="Calibri Light"/>
      <family val="2"/>
      <scheme val="major"/>
    </font>
    <font>
      <b/>
      <sz val="12"/>
      <color theme="1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196">
    <xf numFmtId="0" fontId="0" fillId="0" borderId="0" xfId="0"/>
    <xf numFmtId="0" fontId="2" fillId="0" borderId="0" xfId="0" applyFont="1"/>
    <xf numFmtId="4" fontId="2" fillId="0" borderId="0" xfId="0" applyNumberFormat="1" applyFont="1"/>
    <xf numFmtId="0" fontId="2" fillId="0" borderId="2" xfId="0" applyFont="1" applyBorder="1"/>
    <xf numFmtId="0" fontId="2" fillId="0" borderId="3" xfId="0" applyFont="1" applyBorder="1"/>
    <xf numFmtId="4" fontId="2" fillId="0" borderId="3" xfId="0" applyNumberFormat="1" applyFont="1" applyBorder="1"/>
    <xf numFmtId="0" fontId="2" fillId="0" borderId="5" xfId="0" applyFont="1" applyBorder="1"/>
    <xf numFmtId="0" fontId="2" fillId="0" borderId="7" xfId="0" applyFont="1" applyBorder="1"/>
    <xf numFmtId="0" fontId="2" fillId="0" borderId="8" xfId="0" applyFont="1" applyBorder="1"/>
    <xf numFmtId="4" fontId="2" fillId="0" borderId="8" xfId="0" applyNumberFormat="1" applyFont="1" applyBorder="1"/>
    <xf numFmtId="4" fontId="3" fillId="0" borderId="8" xfId="0" applyNumberFormat="1" applyFont="1" applyBorder="1"/>
    <xf numFmtId="4" fontId="2" fillId="0" borderId="6" xfId="0" applyNumberFormat="1" applyFont="1" applyBorder="1"/>
    <xf numFmtId="4" fontId="2" fillId="0" borderId="9" xfId="0" applyNumberFormat="1" applyFont="1" applyBorder="1"/>
    <xf numFmtId="0" fontId="2" fillId="2" borderId="10" xfId="0" applyFont="1" applyFill="1" applyBorder="1" applyAlignment="1">
      <alignment horizontal="center"/>
    </xf>
    <xf numFmtId="4" fontId="2" fillId="0" borderId="5" xfId="0" applyNumberFormat="1" applyFont="1" applyBorder="1"/>
    <xf numFmtId="4" fontId="2" fillId="0" borderId="7" xfId="0" applyNumberFormat="1" applyFont="1" applyBorder="1"/>
    <xf numFmtId="4" fontId="2" fillId="0" borderId="4" xfId="0" applyNumberFormat="1" applyFont="1" applyBorder="1"/>
    <xf numFmtId="4" fontId="2" fillId="0" borderId="40" xfId="0" applyNumberFormat="1" applyFont="1" applyBorder="1"/>
    <xf numFmtId="4" fontId="2" fillId="0" borderId="41" xfId="0" applyNumberFormat="1" applyFont="1" applyBorder="1"/>
    <xf numFmtId="4" fontId="2" fillId="0" borderId="42" xfId="0" applyNumberFormat="1" applyFont="1" applyBorder="1"/>
    <xf numFmtId="4" fontId="2" fillId="0" borderId="2" xfId="0" applyNumberFormat="1" applyFont="1" applyBorder="1"/>
    <xf numFmtId="0" fontId="2" fillId="0" borderId="11" xfId="0" applyFont="1" applyBorder="1"/>
    <xf numFmtId="0" fontId="3" fillId="2" borderId="10" xfId="0" applyFont="1" applyFill="1" applyBorder="1" applyAlignment="1">
      <alignment horizontal="right"/>
    </xf>
    <xf numFmtId="4" fontId="2" fillId="2" borderId="11" xfId="0" applyNumberFormat="1" applyFont="1" applyFill="1" applyBorder="1"/>
    <xf numFmtId="4" fontId="3" fillId="2" borderId="1" xfId="0" applyNumberFormat="1" applyFont="1" applyFill="1" applyBorder="1"/>
    <xf numFmtId="4" fontId="3" fillId="2" borderId="10" xfId="0" applyNumberFormat="1" applyFont="1" applyFill="1" applyBorder="1"/>
    <xf numFmtId="4" fontId="3" fillId="2" borderId="12" xfId="0" applyNumberFormat="1" applyFont="1" applyFill="1" applyBorder="1"/>
    <xf numFmtId="0" fontId="2" fillId="2" borderId="11" xfId="0" applyFont="1" applyFill="1" applyBorder="1"/>
    <xf numFmtId="4" fontId="3" fillId="2" borderId="7" xfId="0" applyNumberFormat="1" applyFont="1" applyFill="1" applyBorder="1"/>
    <xf numFmtId="4" fontId="3" fillId="2" borderId="9" xfId="0" applyNumberFormat="1" applyFont="1" applyFill="1" applyBorder="1"/>
    <xf numFmtId="8" fontId="2" fillId="0" borderId="0" xfId="0" applyNumberFormat="1" applyFont="1"/>
    <xf numFmtId="0" fontId="3" fillId="2" borderId="7" xfId="0" applyFont="1" applyFill="1" applyBorder="1" applyAlignment="1">
      <alignment horizontal="right"/>
    </xf>
    <xf numFmtId="0" fontId="2" fillId="2" borderId="8" xfId="0" applyFont="1" applyFill="1" applyBorder="1"/>
    <xf numFmtId="0" fontId="2" fillId="2" borderId="10" xfId="0" applyFont="1" applyFill="1" applyBorder="1"/>
    <xf numFmtId="0" fontId="3" fillId="2" borderId="11" xfId="0" applyFont="1" applyFill="1" applyBorder="1"/>
    <xf numFmtId="4" fontId="3" fillId="2" borderId="11" xfId="0" applyNumberFormat="1" applyFont="1" applyFill="1" applyBorder="1"/>
    <xf numFmtId="8" fontId="2" fillId="2" borderId="11" xfId="0" applyNumberFormat="1" applyFont="1" applyFill="1" applyBorder="1"/>
    <xf numFmtId="8" fontId="2" fillId="2" borderId="12" xfId="0" applyNumberFormat="1" applyFont="1" applyFill="1" applyBorder="1"/>
    <xf numFmtId="8" fontId="3" fillId="2" borderId="12" xfId="0" applyNumberFormat="1" applyFont="1" applyFill="1" applyBorder="1"/>
    <xf numFmtId="0" fontId="2" fillId="0" borderId="12" xfId="0" applyFont="1" applyBorder="1"/>
    <xf numFmtId="0" fontId="3" fillId="2" borderId="10" xfId="0" applyFont="1" applyFill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vertical="center"/>
    </xf>
    <xf numFmtId="10" fontId="6" fillId="0" borderId="4" xfId="0" applyNumberFormat="1" applyFont="1" applyBorder="1" applyAlignment="1">
      <alignment horizontal="center" vertical="center"/>
    </xf>
    <xf numFmtId="0" fontId="7" fillId="2" borderId="23" xfId="0" applyFont="1" applyFill="1" applyBorder="1" applyAlignment="1">
      <alignment horizontal="center"/>
    </xf>
    <xf numFmtId="0" fontId="7" fillId="2" borderId="2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6" fillId="0" borderId="2" xfId="0" applyFont="1" applyBorder="1" applyAlignment="1">
      <alignment vertical="center"/>
    </xf>
    <xf numFmtId="4" fontId="6" fillId="0" borderId="25" xfId="0" applyNumberFormat="1" applyFont="1" applyBorder="1" applyAlignment="1">
      <alignment horizontal="right"/>
    </xf>
    <xf numFmtId="4" fontId="6" fillId="0" borderId="26" xfId="0" applyNumberFormat="1" applyFont="1" applyBorder="1" applyAlignment="1">
      <alignment horizontal="right"/>
    </xf>
    <xf numFmtId="4" fontId="6" fillId="0" borderId="4" xfId="0" applyNumberFormat="1" applyFont="1" applyBorder="1" applyAlignment="1">
      <alignment horizontal="right"/>
    </xf>
    <xf numFmtId="0" fontId="6" fillId="0" borderId="27" xfId="0" applyFont="1" applyBorder="1" applyAlignment="1">
      <alignment vertical="center"/>
    </xf>
    <xf numFmtId="4" fontId="6" fillId="0" borderId="13" xfId="0" applyNumberFormat="1" applyFont="1" applyBorder="1" applyAlignment="1">
      <alignment horizontal="right"/>
    </xf>
    <xf numFmtId="4" fontId="6" fillId="0" borderId="15" xfId="0" applyNumberFormat="1" applyFont="1" applyBorder="1" applyAlignment="1">
      <alignment horizontal="right"/>
    </xf>
    <xf numFmtId="4" fontId="6" fillId="0" borderId="28" xfId="0" applyNumberFormat="1" applyFont="1" applyBorder="1" applyAlignment="1">
      <alignment horizontal="right"/>
    </xf>
    <xf numFmtId="0" fontId="6" fillId="0" borderId="29" xfId="0" applyFont="1" applyBorder="1" applyAlignment="1">
      <alignment vertical="center"/>
    </xf>
    <xf numFmtId="4" fontId="6" fillId="0" borderId="30" xfId="0" applyNumberFormat="1" applyFont="1" applyBorder="1" applyAlignment="1">
      <alignment horizontal="right"/>
    </xf>
    <xf numFmtId="4" fontId="6" fillId="0" borderId="31" xfId="0" applyNumberFormat="1" applyFont="1" applyBorder="1" applyAlignment="1">
      <alignment horizontal="right"/>
    </xf>
    <xf numFmtId="4" fontId="6" fillId="0" borderId="32" xfId="0" applyNumberFormat="1" applyFont="1" applyBorder="1" applyAlignment="1">
      <alignment horizontal="right"/>
    </xf>
    <xf numFmtId="0" fontId="7" fillId="3" borderId="34" xfId="0" applyFont="1" applyFill="1" applyBorder="1"/>
    <xf numFmtId="0" fontId="7" fillId="0" borderId="27" xfId="0" applyFont="1" applyBorder="1"/>
    <xf numFmtId="8" fontId="6" fillId="0" borderId="13" xfId="2" applyNumberFormat="1" applyFont="1" applyBorder="1" applyAlignment="1">
      <alignment horizontal="right"/>
    </xf>
    <xf numFmtId="8" fontId="7" fillId="0" borderId="15" xfId="2" applyNumberFormat="1" applyFont="1" applyBorder="1" applyAlignment="1">
      <alignment horizontal="right"/>
    </xf>
    <xf numFmtId="8" fontId="7" fillId="0" borderId="28" xfId="2" applyNumberFormat="1" applyFont="1" applyBorder="1" applyAlignment="1">
      <alignment horizontal="right"/>
    </xf>
    <xf numFmtId="0" fontId="7" fillId="0" borderId="33" xfId="0" applyFont="1" applyBorder="1"/>
    <xf numFmtId="8" fontId="7" fillId="0" borderId="16" xfId="2" applyNumberFormat="1" applyFont="1" applyBorder="1" applyAlignment="1">
      <alignment horizontal="right"/>
    </xf>
    <xf numFmtId="8" fontId="7" fillId="0" borderId="18" xfId="2" applyNumberFormat="1" applyFont="1" applyBorder="1" applyAlignment="1">
      <alignment horizontal="right"/>
    </xf>
    <xf numFmtId="8" fontId="7" fillId="0" borderId="32" xfId="2" applyNumberFormat="1" applyFont="1" applyBorder="1" applyAlignment="1">
      <alignment horizontal="right"/>
    </xf>
    <xf numFmtId="0" fontId="6" fillId="0" borderId="34" xfId="0" applyFont="1" applyBorder="1"/>
    <xf numFmtId="0" fontId="6" fillId="0" borderId="23" xfId="0" applyFont="1" applyBorder="1"/>
    <xf numFmtId="0" fontId="6" fillId="0" borderId="24" xfId="0" applyFont="1" applyBorder="1"/>
    <xf numFmtId="0" fontId="6" fillId="0" borderId="36" xfId="0" applyFont="1" applyBorder="1"/>
    <xf numFmtId="0" fontId="7" fillId="3" borderId="10" xfId="0" applyFont="1" applyFill="1" applyBorder="1"/>
    <xf numFmtId="8" fontId="6" fillId="0" borderId="21" xfId="2" applyNumberFormat="1" applyFont="1" applyBorder="1"/>
    <xf numFmtId="8" fontId="6" fillId="0" borderId="22" xfId="2" applyNumberFormat="1" applyFont="1" applyBorder="1"/>
    <xf numFmtId="8" fontId="6" fillId="0" borderId="12" xfId="2" applyNumberFormat="1" applyFont="1" applyBorder="1"/>
    <xf numFmtId="8" fontId="6" fillId="0" borderId="13" xfId="2" applyNumberFormat="1" applyFont="1" applyBorder="1"/>
    <xf numFmtId="8" fontId="6" fillId="0" borderId="15" xfId="2" applyNumberFormat="1" applyFont="1" applyBorder="1"/>
    <xf numFmtId="8" fontId="6" fillId="0" borderId="28" xfId="2" applyNumberFormat="1" applyFont="1" applyBorder="1"/>
    <xf numFmtId="0" fontId="6" fillId="0" borderId="33" xfId="0" applyFont="1" applyBorder="1"/>
    <xf numFmtId="8" fontId="6" fillId="0" borderId="16" xfId="2" applyNumberFormat="1" applyFont="1" applyBorder="1"/>
    <xf numFmtId="8" fontId="6" fillId="0" borderId="18" xfId="2" applyNumberFormat="1" applyFont="1" applyBorder="1"/>
    <xf numFmtId="0" fontId="7" fillId="3" borderId="37" xfId="0" applyFont="1" applyFill="1" applyBorder="1"/>
    <xf numFmtId="8" fontId="7" fillId="0" borderId="19" xfId="2" applyNumberFormat="1" applyFont="1" applyBorder="1"/>
    <xf numFmtId="8" fontId="7" fillId="0" borderId="20" xfId="2" applyNumberFormat="1" applyFont="1" applyBorder="1"/>
    <xf numFmtId="8" fontId="7" fillId="0" borderId="35" xfId="2" applyNumberFormat="1" applyFont="1" applyBorder="1"/>
    <xf numFmtId="0" fontId="7" fillId="2" borderId="10" xfId="0" applyFont="1" applyFill="1" applyBorder="1"/>
    <xf numFmtId="8" fontId="7" fillId="2" borderId="21" xfId="2" applyNumberFormat="1" applyFont="1" applyFill="1" applyBorder="1"/>
    <xf numFmtId="8" fontId="7" fillId="2" borderId="11" xfId="2" applyNumberFormat="1" applyFont="1" applyFill="1" applyBorder="1"/>
    <xf numFmtId="8" fontId="7" fillId="2" borderId="12" xfId="2" applyNumberFormat="1" applyFont="1" applyFill="1" applyBorder="1"/>
    <xf numFmtId="0" fontId="7" fillId="3" borderId="5" xfId="0" applyFont="1" applyFill="1" applyBorder="1"/>
    <xf numFmtId="8" fontId="6" fillId="0" borderId="38" xfId="2" applyNumberFormat="1" applyFont="1" applyBorder="1"/>
    <xf numFmtId="8" fontId="6" fillId="0" borderId="6" xfId="2" applyNumberFormat="1" applyFont="1" applyBorder="1"/>
    <xf numFmtId="0" fontId="6" fillId="2" borderId="10" xfId="0" applyFont="1" applyFill="1" applyBorder="1"/>
    <xf numFmtId="8" fontId="6" fillId="2" borderId="21" xfId="2" applyNumberFormat="1" applyFont="1" applyFill="1" applyBorder="1"/>
    <xf numFmtId="8" fontId="6" fillId="2" borderId="22" xfId="2" applyNumberFormat="1" applyFont="1" applyFill="1" applyBorder="1"/>
    <xf numFmtId="8" fontId="6" fillId="2" borderId="12" xfId="2" applyNumberFormat="1" applyFont="1" applyFill="1" applyBorder="1"/>
    <xf numFmtId="0" fontId="7" fillId="3" borderId="29" xfId="0" applyFont="1" applyFill="1" applyBorder="1"/>
    <xf numFmtId="8" fontId="6" fillId="0" borderId="30" xfId="2" applyNumberFormat="1" applyFont="1" applyBorder="1"/>
    <xf numFmtId="8" fontId="6" fillId="0" borderId="31" xfId="2" applyNumberFormat="1" applyFont="1" applyBorder="1"/>
    <xf numFmtId="8" fontId="6" fillId="0" borderId="39" xfId="2" applyNumberFormat="1" applyFont="1" applyBorder="1"/>
    <xf numFmtId="0" fontId="7" fillId="3" borderId="33" xfId="0" applyFont="1" applyFill="1" applyBorder="1"/>
    <xf numFmtId="8" fontId="6" fillId="0" borderId="24" xfId="2" applyNumberFormat="1" applyFont="1" applyBorder="1"/>
    <xf numFmtId="0" fontId="7" fillId="3" borderId="13" xfId="0" applyFont="1" applyFill="1" applyBorder="1"/>
    <xf numFmtId="9" fontId="5" fillId="0" borderId="14" xfId="0" applyNumberFormat="1" applyFont="1" applyBorder="1"/>
    <xf numFmtId="0" fontId="5" fillId="0" borderId="15" xfId="0" applyFont="1" applyBorder="1"/>
    <xf numFmtId="0" fontId="5" fillId="0" borderId="23" xfId="0" applyFont="1" applyBorder="1"/>
    <xf numFmtId="0" fontId="5" fillId="0" borderId="43" xfId="0" applyFont="1" applyBorder="1"/>
    <xf numFmtId="0" fontId="5" fillId="0" borderId="24" xfId="0" applyFont="1" applyBorder="1"/>
    <xf numFmtId="0" fontId="7" fillId="2" borderId="21" xfId="0" applyFont="1" applyFill="1" applyBorder="1"/>
    <xf numFmtId="4" fontId="8" fillId="2" borderId="45" xfId="0" applyNumberFormat="1" applyFont="1" applyFill="1" applyBorder="1"/>
    <xf numFmtId="4" fontId="8" fillId="2" borderId="22" xfId="0" applyNumberFormat="1" applyFont="1" applyFill="1" applyBorder="1"/>
    <xf numFmtId="0" fontId="5" fillId="0" borderId="30" xfId="0" applyFont="1" applyBorder="1"/>
    <xf numFmtId="4" fontId="5" fillId="0" borderId="44" xfId="0" applyNumberFormat="1" applyFont="1" applyBorder="1"/>
    <xf numFmtId="4" fontId="5" fillId="0" borderId="31" xfId="0" applyNumberFormat="1" applyFont="1" applyBorder="1"/>
    <xf numFmtId="0" fontId="5" fillId="0" borderId="16" xfId="0" applyFont="1" applyBorder="1"/>
    <xf numFmtId="4" fontId="5" fillId="0" borderId="17" xfId="0" applyNumberFormat="1" applyFont="1" applyBorder="1"/>
    <xf numFmtId="4" fontId="5" fillId="0" borderId="18" xfId="0" applyNumberFormat="1" applyFont="1" applyBorder="1"/>
    <xf numFmtId="4" fontId="5" fillId="0" borderId="43" xfId="0" applyNumberFormat="1" applyFont="1" applyBorder="1"/>
    <xf numFmtId="4" fontId="5" fillId="0" borderId="24" xfId="0" applyNumberFormat="1" applyFont="1" applyBorder="1"/>
    <xf numFmtId="0" fontId="5" fillId="2" borderId="21" xfId="0" applyFont="1" applyFill="1" applyBorder="1"/>
    <xf numFmtId="4" fontId="5" fillId="2" borderId="45" xfId="0" applyNumberFormat="1" applyFont="1" applyFill="1" applyBorder="1"/>
    <xf numFmtId="0" fontId="5" fillId="0" borderId="2" xfId="0" applyFont="1" applyBorder="1"/>
    <xf numFmtId="4" fontId="5" fillId="0" borderId="3" xfId="0" applyNumberFormat="1" applyFont="1" applyBorder="1"/>
    <xf numFmtId="4" fontId="5" fillId="0" borderId="4" xfId="0" applyNumberFormat="1" applyFont="1" applyBorder="1"/>
    <xf numFmtId="0" fontId="5" fillId="0" borderId="5" xfId="0" applyFont="1" applyBorder="1"/>
    <xf numFmtId="4" fontId="5" fillId="0" borderId="0" xfId="0" applyNumberFormat="1" applyFont="1"/>
    <xf numFmtId="4" fontId="5" fillId="0" borderId="6" xfId="0" applyNumberFormat="1" applyFont="1" applyBorder="1"/>
    <xf numFmtId="0" fontId="5" fillId="2" borderId="10" xfId="0" applyFont="1" applyFill="1" applyBorder="1"/>
    <xf numFmtId="4" fontId="5" fillId="2" borderId="11" xfId="0" applyNumberFormat="1" applyFont="1" applyFill="1" applyBorder="1"/>
    <xf numFmtId="4" fontId="8" fillId="2" borderId="12" xfId="0" applyNumberFormat="1" applyFont="1" applyFill="1" applyBorder="1"/>
    <xf numFmtId="0" fontId="6" fillId="0" borderId="0" xfId="0" applyFont="1"/>
    <xf numFmtId="0" fontId="6" fillId="0" borderId="0" xfId="0" applyFont="1" applyAlignment="1">
      <alignment horizontal="right"/>
    </xf>
    <xf numFmtId="4" fontId="6" fillId="0" borderId="0" xfId="0" applyNumberFormat="1" applyFont="1"/>
    <xf numFmtId="10" fontId="6" fillId="0" borderId="0" xfId="0" applyNumberFormat="1" applyFont="1"/>
    <xf numFmtId="0" fontId="6" fillId="2" borderId="2" xfId="0" applyFont="1" applyFill="1" applyBorder="1"/>
    <xf numFmtId="0" fontId="6" fillId="2" borderId="3" xfId="0" applyFont="1" applyFill="1" applyBorder="1"/>
    <xf numFmtId="4" fontId="6" fillId="2" borderId="4" xfId="0" applyNumberFormat="1" applyFont="1" applyFill="1" applyBorder="1"/>
    <xf numFmtId="0" fontId="7" fillId="0" borderId="0" xfId="0" applyFont="1" applyAlignment="1">
      <alignment horizontal="center"/>
    </xf>
    <xf numFmtId="0" fontId="7" fillId="2" borderId="7" xfId="0" applyFont="1" applyFill="1" applyBorder="1"/>
    <xf numFmtId="0" fontId="6" fillId="2" borderId="8" xfId="0" applyFont="1" applyFill="1" applyBorder="1"/>
    <xf numFmtId="4" fontId="6" fillId="2" borderId="9" xfId="0" applyNumberFormat="1" applyFont="1" applyFill="1" applyBorder="1"/>
    <xf numFmtId="0" fontId="7" fillId="0" borderId="0" xfId="0" applyFont="1"/>
    <xf numFmtId="4" fontId="7" fillId="0" borderId="21" xfId="0" applyNumberFormat="1" applyFont="1" applyBorder="1" applyAlignment="1">
      <alignment horizontal="center"/>
    </xf>
    <xf numFmtId="4" fontId="7" fillId="0" borderId="45" xfId="0" applyNumberFormat="1" applyFont="1" applyBorder="1" applyAlignment="1">
      <alignment horizontal="center"/>
    </xf>
    <xf numFmtId="4" fontId="7" fillId="0" borderId="22" xfId="0" applyNumberFormat="1" applyFont="1" applyBorder="1" applyAlignment="1">
      <alignment horizontal="center"/>
    </xf>
    <xf numFmtId="0" fontId="7" fillId="0" borderId="10" xfId="0" applyFont="1" applyBorder="1"/>
    <xf numFmtId="0" fontId="7" fillId="0" borderId="11" xfId="0" applyFont="1" applyBorder="1"/>
    <xf numFmtId="4" fontId="7" fillId="0" borderId="9" xfId="0" applyNumberFormat="1" applyFont="1" applyBorder="1"/>
    <xf numFmtId="4" fontId="7" fillId="0" borderId="42" xfId="0" applyNumberFormat="1" applyFont="1" applyBorder="1"/>
    <xf numFmtId="4" fontId="7" fillId="0" borderId="0" xfId="0" applyNumberFormat="1" applyFont="1"/>
    <xf numFmtId="9" fontId="6" fillId="4" borderId="40" xfId="1" applyFont="1" applyFill="1" applyBorder="1" applyAlignment="1">
      <alignment horizontal="center"/>
    </xf>
    <xf numFmtId="9" fontId="6" fillId="0" borderId="40" xfId="1" applyFont="1" applyBorder="1" applyAlignment="1">
      <alignment horizontal="center"/>
    </xf>
    <xf numFmtId="0" fontId="6" fillId="0" borderId="10" xfId="0" applyFont="1" applyBorder="1"/>
    <xf numFmtId="0" fontId="6" fillId="0" borderId="11" xfId="0" applyFont="1" applyBorder="1"/>
    <xf numFmtId="4" fontId="6" fillId="0" borderId="1" xfId="0" applyNumberFormat="1" applyFont="1" applyBorder="1"/>
    <xf numFmtId="4" fontId="7" fillId="0" borderId="1" xfId="0" applyNumberFormat="1" applyFont="1" applyBorder="1"/>
    <xf numFmtId="9" fontId="7" fillId="0" borderId="40" xfId="1" applyFont="1" applyBorder="1" applyAlignment="1">
      <alignment horizontal="center"/>
    </xf>
    <xf numFmtId="4" fontId="6" fillId="0" borderId="11" xfId="0" applyNumberFormat="1" applyFont="1" applyBorder="1"/>
    <xf numFmtId="0" fontId="7" fillId="2" borderId="5" xfId="0" applyFont="1" applyFill="1" applyBorder="1"/>
    <xf numFmtId="0" fontId="7" fillId="2" borderId="0" xfId="0" applyFont="1" applyFill="1"/>
    <xf numFmtId="0" fontId="6" fillId="2" borderId="7" xfId="0" applyFont="1" applyFill="1" applyBorder="1"/>
    <xf numFmtId="4" fontId="7" fillId="0" borderId="11" xfId="0" applyNumberFormat="1" applyFont="1" applyBorder="1"/>
    <xf numFmtId="4" fontId="6" fillId="0" borderId="10" xfId="0" applyNumberFormat="1" applyFont="1" applyBorder="1"/>
    <xf numFmtId="4" fontId="6" fillId="0" borderId="12" xfId="0" applyNumberFormat="1" applyFont="1" applyBorder="1"/>
    <xf numFmtId="4" fontId="7" fillId="0" borderId="12" xfId="0" applyNumberFormat="1" applyFont="1" applyBorder="1"/>
    <xf numFmtId="4" fontId="6" fillId="2" borderId="6" xfId="0" applyNumberFormat="1" applyFont="1" applyFill="1" applyBorder="1"/>
    <xf numFmtId="4" fontId="7" fillId="2" borderId="0" xfId="0" applyNumberFormat="1" applyFont="1" applyFill="1"/>
    <xf numFmtId="4" fontId="6" fillId="2" borderId="3" xfId="0" applyNumberFormat="1" applyFont="1" applyFill="1" applyBorder="1"/>
    <xf numFmtId="4" fontId="6" fillId="2" borderId="8" xfId="0" applyNumberFormat="1" applyFont="1" applyFill="1" applyBorder="1"/>
    <xf numFmtId="0" fontId="7" fillId="2" borderId="6" xfId="0" applyFont="1" applyFill="1" applyBorder="1" applyAlignment="1">
      <alignment horizontal="center"/>
    </xf>
    <xf numFmtId="10" fontId="7" fillId="0" borderId="2" xfId="1" applyNumberFormat="1" applyFont="1" applyBorder="1" applyAlignment="1">
      <alignment horizontal="center" vertical="center"/>
    </xf>
    <xf numFmtId="10" fontId="7" fillId="0" borderId="4" xfId="1" applyNumberFormat="1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4" fontId="2" fillId="2" borderId="0" xfId="0" applyNumberFormat="1" applyFont="1" applyFill="1"/>
    <xf numFmtId="4" fontId="3" fillId="2" borderId="0" xfId="0" applyNumberFormat="1" applyFont="1" applyFill="1"/>
    <xf numFmtId="0" fontId="3" fillId="0" borderId="0" xfId="0" applyFont="1"/>
    <xf numFmtId="0" fontId="3" fillId="2" borderId="40" xfId="0" applyFont="1" applyFill="1" applyBorder="1" applyAlignment="1">
      <alignment horizontal="center"/>
    </xf>
    <xf numFmtId="10" fontId="2" fillId="4" borderId="4" xfId="1" applyNumberFormat="1" applyFont="1" applyFill="1" applyBorder="1" applyAlignment="1">
      <alignment horizontal="center"/>
    </xf>
    <xf numFmtId="10" fontId="2" fillId="4" borderId="6" xfId="1" applyNumberFormat="1" applyFont="1" applyFill="1" applyBorder="1" applyAlignment="1">
      <alignment horizontal="center"/>
    </xf>
    <xf numFmtId="10" fontId="2" fillId="0" borderId="9" xfId="1" applyNumberFormat="1" applyFont="1" applyBorder="1" applyAlignment="1">
      <alignment horizontal="center"/>
    </xf>
    <xf numFmtId="9" fontId="5" fillId="0" borderId="0" xfId="0" applyNumberFormat="1" applyFont="1"/>
    <xf numFmtId="9" fontId="5" fillId="0" borderId="0" xfId="1" applyFont="1"/>
    <xf numFmtId="0" fontId="6" fillId="0" borderId="34" xfId="0" applyFont="1" applyBorder="1" applyAlignment="1">
      <alignment vertical="center"/>
    </xf>
    <xf numFmtId="4" fontId="6" fillId="0" borderId="23" xfId="0" applyNumberFormat="1" applyFont="1" applyBorder="1" applyAlignment="1">
      <alignment horizontal="right"/>
    </xf>
    <xf numFmtId="4" fontId="6" fillId="0" borderId="24" xfId="0" applyNumberFormat="1" applyFont="1" applyBorder="1" applyAlignment="1">
      <alignment horizontal="right"/>
    </xf>
    <xf numFmtId="4" fontId="6" fillId="0" borderId="36" xfId="0" applyNumberFormat="1" applyFont="1" applyBorder="1" applyAlignment="1">
      <alignment horizontal="right"/>
    </xf>
    <xf numFmtId="8" fontId="7" fillId="0" borderId="21" xfId="2" applyNumberFormat="1" applyFont="1" applyBorder="1" applyAlignment="1">
      <alignment horizontal="right"/>
    </xf>
    <xf numFmtId="8" fontId="7" fillId="0" borderId="22" xfId="2" applyNumberFormat="1" applyFont="1" applyBorder="1" applyAlignment="1">
      <alignment horizontal="right"/>
    </xf>
    <xf numFmtId="8" fontId="7" fillId="0" borderId="12" xfId="2" applyNumberFormat="1" applyFont="1" applyBorder="1" applyAlignment="1">
      <alignment horizontal="right"/>
    </xf>
    <xf numFmtId="4" fontId="2" fillId="4" borderId="41" xfId="0" applyNumberFormat="1" applyFont="1" applyFill="1" applyBorder="1"/>
    <xf numFmtId="0" fontId="2" fillId="4" borderId="0" xfId="0" applyFont="1" applyFill="1"/>
    <xf numFmtId="4" fontId="2" fillId="4" borderId="0" xfId="0" applyNumberFormat="1" applyFont="1" applyFill="1"/>
  </cellXfs>
  <cellStyles count="3">
    <cellStyle name="Moneda 2" xfId="2" xr:uid="{6F7D3FE4-A325-4DD8-81F2-D760B957B2B8}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581D7-41EC-4FA0-A926-827CF8ACE86E}">
  <dimension ref="A1:G112"/>
  <sheetViews>
    <sheetView workbookViewId="0">
      <selection activeCell="G112" sqref="G112"/>
    </sheetView>
  </sheetViews>
  <sheetFormatPr baseColWidth="10" defaultColWidth="11.3984375" defaultRowHeight="14.25" x14ac:dyDescent="0.45"/>
  <cols>
    <col min="1" max="1" width="11.59765625" style="1" bestFit="1" customWidth="1"/>
    <col min="2" max="2" width="73.73046875" style="1" bestFit="1" customWidth="1"/>
    <col min="3" max="4" width="14.1328125" style="2" bestFit="1" customWidth="1"/>
    <col min="5" max="5" width="13" style="2" bestFit="1" customWidth="1"/>
    <col min="6" max="6" width="14.1328125" style="2" bestFit="1" customWidth="1"/>
    <col min="7" max="7" width="11.3984375" style="2"/>
    <col min="8" max="16384" width="11.3984375" style="1"/>
  </cols>
  <sheetData>
    <row r="1" spans="1:7" x14ac:dyDescent="0.4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7" x14ac:dyDescent="0.45">
      <c r="A2" s="1">
        <v>100</v>
      </c>
      <c r="B2" s="1" t="s">
        <v>6</v>
      </c>
      <c r="C2" s="2">
        <v>40856.74</v>
      </c>
      <c r="D2" s="2">
        <v>2042836.8</v>
      </c>
      <c r="F2" s="177">
        <v>2001980.06</v>
      </c>
    </row>
    <row r="3" spans="1:7" x14ac:dyDescent="0.45">
      <c r="A3" s="1">
        <v>103</v>
      </c>
      <c r="B3" s="1" t="s">
        <v>7</v>
      </c>
      <c r="C3" s="2">
        <v>10693.65</v>
      </c>
      <c r="D3" s="2">
        <v>4518.22</v>
      </c>
      <c r="E3" s="2">
        <v>6175.43</v>
      </c>
    </row>
    <row r="4" spans="1:7" x14ac:dyDescent="0.45">
      <c r="A4" s="1">
        <v>105</v>
      </c>
      <c r="B4" s="1" t="s">
        <v>8</v>
      </c>
      <c r="C4" s="2">
        <v>54.5</v>
      </c>
      <c r="D4" s="2">
        <v>54.5</v>
      </c>
    </row>
    <row r="5" spans="1:7" x14ac:dyDescent="0.45">
      <c r="A5" s="1">
        <v>112</v>
      </c>
      <c r="B5" s="1" t="s">
        <v>9</v>
      </c>
      <c r="D5" s="2">
        <v>317039.59999999998</v>
      </c>
      <c r="F5" s="177">
        <v>317039.59999999998</v>
      </c>
      <c r="G5" s="2">
        <f>+F5/F2</f>
        <v>0.15836301586340473</v>
      </c>
    </row>
    <row r="6" spans="1:7" x14ac:dyDescent="0.45">
      <c r="A6" s="1">
        <v>113</v>
      </c>
      <c r="B6" s="1" t="s">
        <v>10</v>
      </c>
      <c r="C6" s="2">
        <v>39182.33</v>
      </c>
      <c r="D6" s="2">
        <v>50830.1</v>
      </c>
      <c r="F6" s="2">
        <v>11647.77</v>
      </c>
    </row>
    <row r="7" spans="1:7" x14ac:dyDescent="0.45">
      <c r="A7" s="1">
        <v>129</v>
      </c>
      <c r="B7" s="1" t="s">
        <v>11</v>
      </c>
      <c r="C7" s="2">
        <v>267.45999999999998</v>
      </c>
      <c r="D7" s="2">
        <v>267.45999999999998</v>
      </c>
    </row>
    <row r="8" spans="1:7" x14ac:dyDescent="0.45">
      <c r="A8" s="1">
        <v>130</v>
      </c>
      <c r="B8" s="1" t="s">
        <v>12</v>
      </c>
      <c r="C8" s="2">
        <v>-194240.79</v>
      </c>
      <c r="D8" s="2">
        <v>459598.15</v>
      </c>
      <c r="F8" s="177">
        <v>653838.93999999994</v>
      </c>
    </row>
    <row r="9" spans="1:7" x14ac:dyDescent="0.45">
      <c r="A9" s="1">
        <v>148</v>
      </c>
      <c r="B9" s="1" t="s">
        <v>151</v>
      </c>
      <c r="F9" s="177"/>
    </row>
    <row r="10" spans="1:7" x14ac:dyDescent="0.45">
      <c r="A10" s="1">
        <v>150</v>
      </c>
      <c r="B10" s="1" t="s">
        <v>13</v>
      </c>
      <c r="C10" s="2">
        <v>2018619.68</v>
      </c>
      <c r="D10" s="2">
        <v>2072122.7</v>
      </c>
      <c r="F10" s="2">
        <v>53503.02</v>
      </c>
    </row>
    <row r="11" spans="1:7" x14ac:dyDescent="0.45">
      <c r="A11" s="1">
        <v>170</v>
      </c>
      <c r="B11" s="1" t="s">
        <v>14</v>
      </c>
      <c r="C11" s="2">
        <v>454759.51</v>
      </c>
      <c r="D11" s="2">
        <v>1825601.02</v>
      </c>
      <c r="F11" s="2">
        <v>1370841.51</v>
      </c>
    </row>
    <row r="12" spans="1:7" x14ac:dyDescent="0.45">
      <c r="A12" s="1">
        <v>171</v>
      </c>
      <c r="B12" s="1" t="s">
        <v>15</v>
      </c>
      <c r="C12" s="2">
        <v>19452.45</v>
      </c>
      <c r="D12" s="2">
        <v>95650.72</v>
      </c>
      <c r="F12" s="2">
        <v>76198.27</v>
      </c>
    </row>
    <row r="13" spans="1:7" x14ac:dyDescent="0.45">
      <c r="A13" s="1">
        <v>172</v>
      </c>
      <c r="B13" s="1" t="s">
        <v>16</v>
      </c>
      <c r="C13" s="2">
        <v>2433.4</v>
      </c>
      <c r="D13" s="2">
        <v>2433.4</v>
      </c>
    </row>
    <row r="16" spans="1:7" x14ac:dyDescent="0.45">
      <c r="A16" s="1">
        <v>203</v>
      </c>
      <c r="B16" s="1" t="s">
        <v>17</v>
      </c>
      <c r="C16" s="2">
        <v>20617.939999999999</v>
      </c>
      <c r="E16" s="2">
        <v>20617.939999999999</v>
      </c>
    </row>
    <row r="17" spans="1:6" x14ac:dyDescent="0.45">
      <c r="A17" s="1">
        <v>206</v>
      </c>
      <c r="B17" s="1" t="s">
        <v>18</v>
      </c>
      <c r="C17" s="2">
        <v>44826.45</v>
      </c>
      <c r="E17" s="2">
        <v>44826.45</v>
      </c>
    </row>
    <row r="18" spans="1:6" x14ac:dyDescent="0.45">
      <c r="A18" s="1">
        <v>210</v>
      </c>
      <c r="B18" s="1" t="s">
        <v>19</v>
      </c>
      <c r="C18" s="2">
        <v>375382.55</v>
      </c>
      <c r="E18" s="2">
        <v>375382.55</v>
      </c>
    </row>
    <row r="19" spans="1:6" x14ac:dyDescent="0.45">
      <c r="A19" s="1">
        <v>211</v>
      </c>
      <c r="B19" s="1" t="s">
        <v>20</v>
      </c>
      <c r="C19" s="2">
        <v>2994712.32</v>
      </c>
      <c r="E19" s="2">
        <v>2994712.32</v>
      </c>
    </row>
    <row r="20" spans="1:6" x14ac:dyDescent="0.45">
      <c r="A20" s="1">
        <v>212</v>
      </c>
      <c r="B20" s="1" t="s">
        <v>21</v>
      </c>
      <c r="C20" s="2">
        <v>3145525.98</v>
      </c>
      <c r="E20" s="2">
        <v>3145525.98</v>
      </c>
    </row>
    <row r="21" spans="1:6" x14ac:dyDescent="0.45">
      <c r="A21" s="1">
        <v>213</v>
      </c>
      <c r="B21" s="1" t="s">
        <v>22</v>
      </c>
      <c r="C21" s="2">
        <v>5493047.2000000002</v>
      </c>
      <c r="E21" s="2">
        <v>5493047.2000000002</v>
      </c>
    </row>
    <row r="22" spans="1:6" x14ac:dyDescent="0.45">
      <c r="A22" s="1">
        <v>214</v>
      </c>
      <c r="B22" s="1" t="s">
        <v>23</v>
      </c>
      <c r="C22" s="2">
        <v>7943.66</v>
      </c>
      <c r="E22" s="2">
        <v>7943.66</v>
      </c>
    </row>
    <row r="23" spans="1:6" x14ac:dyDescent="0.45">
      <c r="A23" s="1">
        <v>215</v>
      </c>
      <c r="B23" s="1" t="s">
        <v>24</v>
      </c>
      <c r="C23" s="2">
        <v>204963.17</v>
      </c>
      <c r="D23" s="2">
        <v>12290.41</v>
      </c>
      <c r="E23" s="2">
        <v>192672.76</v>
      </c>
    </row>
    <row r="24" spans="1:6" x14ac:dyDescent="0.45">
      <c r="A24" s="1">
        <v>216</v>
      </c>
      <c r="B24" s="1" t="s">
        <v>25</v>
      </c>
      <c r="C24" s="2">
        <v>97122.41</v>
      </c>
      <c r="E24" s="2">
        <v>97122.41</v>
      </c>
    </row>
    <row r="25" spans="1:6" x14ac:dyDescent="0.45">
      <c r="A25" s="1">
        <v>217</v>
      </c>
      <c r="B25" s="1" t="s">
        <v>26</v>
      </c>
      <c r="C25" s="2">
        <v>87008.04</v>
      </c>
      <c r="E25" s="2">
        <v>87008.04</v>
      </c>
    </row>
    <row r="26" spans="1:6" x14ac:dyDescent="0.45">
      <c r="A26" s="1">
        <v>218</v>
      </c>
      <c r="B26" s="1" t="s">
        <v>27</v>
      </c>
      <c r="C26" s="2">
        <v>80544.87</v>
      </c>
      <c r="E26" s="2">
        <v>80544.87</v>
      </c>
    </row>
    <row r="27" spans="1:6" x14ac:dyDescent="0.45">
      <c r="A27" s="1">
        <v>219</v>
      </c>
      <c r="B27" s="1" t="s">
        <v>28</v>
      </c>
      <c r="C27" s="2">
        <v>92505.01</v>
      </c>
      <c r="E27" s="2">
        <v>92505.01</v>
      </c>
    </row>
    <row r="28" spans="1:6" x14ac:dyDescent="0.45">
      <c r="A28" s="1">
        <v>230</v>
      </c>
      <c r="B28" s="1" t="s">
        <v>29</v>
      </c>
      <c r="C28" s="2">
        <v>511191.6</v>
      </c>
      <c r="D28" s="2">
        <v>510171.6</v>
      </c>
      <c r="E28" s="2">
        <v>1020</v>
      </c>
    </row>
    <row r="29" spans="1:6" x14ac:dyDescent="0.45">
      <c r="A29" s="1">
        <v>232</v>
      </c>
      <c r="B29" s="1" t="s">
        <v>30</v>
      </c>
      <c r="C29" s="2">
        <v>391011.68</v>
      </c>
      <c r="D29" s="2">
        <v>391011.68</v>
      </c>
    </row>
    <row r="30" spans="1:6" x14ac:dyDescent="0.45">
      <c r="A30" s="1">
        <v>233</v>
      </c>
      <c r="B30" s="1" t="s">
        <v>31</v>
      </c>
      <c r="C30" s="2">
        <v>513996.52</v>
      </c>
      <c r="D30" s="2">
        <v>513996.52</v>
      </c>
    </row>
    <row r="31" spans="1:6" x14ac:dyDescent="0.45">
      <c r="A31" s="1">
        <v>250</v>
      </c>
      <c r="B31" s="1" t="s">
        <v>32</v>
      </c>
      <c r="C31" s="2">
        <v>1300.02</v>
      </c>
      <c r="E31" s="2">
        <v>1300.02</v>
      </c>
    </row>
    <row r="32" spans="1:6" x14ac:dyDescent="0.45">
      <c r="A32" s="1">
        <v>280</v>
      </c>
      <c r="B32" s="1" t="s">
        <v>33</v>
      </c>
      <c r="D32" s="2">
        <v>47861.760000000002</v>
      </c>
      <c r="F32" s="2">
        <v>47861.760000000002</v>
      </c>
    </row>
    <row r="33" spans="1:6" x14ac:dyDescent="0.45">
      <c r="A33" s="1">
        <v>281</v>
      </c>
      <c r="B33" s="1" t="s">
        <v>34</v>
      </c>
      <c r="C33" s="2">
        <v>147861.34</v>
      </c>
      <c r="D33" s="2">
        <v>7272337.7199999997</v>
      </c>
      <c r="F33" s="2">
        <v>7124476.3799999999</v>
      </c>
    </row>
    <row r="34" spans="1:6" x14ac:dyDescent="0.45">
      <c r="A34" s="1">
        <v>291</v>
      </c>
      <c r="B34" s="1" t="s">
        <v>35</v>
      </c>
      <c r="D34" s="2">
        <v>1398296.53</v>
      </c>
      <c r="F34" s="178">
        <v>1398296.53</v>
      </c>
    </row>
    <row r="37" spans="1:6" x14ac:dyDescent="0.45">
      <c r="A37" s="1">
        <v>325</v>
      </c>
      <c r="B37" s="1" t="s">
        <v>36</v>
      </c>
      <c r="C37" s="2">
        <v>62085.06</v>
      </c>
      <c r="D37" s="2">
        <v>50450.239999999998</v>
      </c>
      <c r="E37" s="2">
        <v>11634.82</v>
      </c>
    </row>
    <row r="38" spans="1:6" x14ac:dyDescent="0.45">
      <c r="A38" s="1">
        <v>326</v>
      </c>
      <c r="B38" s="1" t="s">
        <v>37</v>
      </c>
      <c r="C38" s="2">
        <v>14265.83</v>
      </c>
      <c r="E38" s="2">
        <v>14265.83</v>
      </c>
    </row>
    <row r="39" spans="1:6" x14ac:dyDescent="0.45">
      <c r="A39" s="1">
        <v>327</v>
      </c>
      <c r="B39" s="1" t="s">
        <v>38</v>
      </c>
      <c r="C39" s="2">
        <v>48073.36</v>
      </c>
      <c r="E39" s="2">
        <v>48073.36</v>
      </c>
    </row>
    <row r="40" spans="1:6" x14ac:dyDescent="0.45">
      <c r="A40" s="1">
        <v>350</v>
      </c>
      <c r="B40" s="1" t="s">
        <v>39</v>
      </c>
      <c r="C40" s="2">
        <v>944345.44</v>
      </c>
      <c r="D40" s="2">
        <v>374461</v>
      </c>
      <c r="E40" s="2">
        <v>569884.43999999994</v>
      </c>
    </row>
    <row r="42" spans="1:6" x14ac:dyDescent="0.45">
      <c r="A42" s="1">
        <v>400</v>
      </c>
      <c r="B42" s="1" t="s">
        <v>40</v>
      </c>
      <c r="C42" s="2">
        <v>18668665.93</v>
      </c>
      <c r="D42" s="2">
        <v>23358458.289999999</v>
      </c>
      <c r="F42" s="2">
        <v>4689792.3600000003</v>
      </c>
    </row>
    <row r="43" spans="1:6" x14ac:dyDescent="0.45">
      <c r="A43" s="1">
        <v>410</v>
      </c>
      <c r="B43" s="1" t="s">
        <v>41</v>
      </c>
      <c r="C43" s="2">
        <v>1943309.86</v>
      </c>
      <c r="D43" s="2">
        <v>1969781.18</v>
      </c>
      <c r="F43" s="2">
        <v>26471.32</v>
      </c>
    </row>
    <row r="45" spans="1:6" x14ac:dyDescent="0.45">
      <c r="A45" s="1">
        <v>430</v>
      </c>
      <c r="B45" s="1" t="s">
        <v>42</v>
      </c>
      <c r="C45" s="2">
        <v>14814061.09</v>
      </c>
      <c r="D45" s="2">
        <v>14742257.060000001</v>
      </c>
      <c r="E45" s="2">
        <v>71804.03</v>
      </c>
    </row>
    <row r="46" spans="1:6" x14ac:dyDescent="0.45">
      <c r="A46" s="1">
        <v>436</v>
      </c>
      <c r="B46" s="1" t="s">
        <v>43</v>
      </c>
      <c r="C46" s="2">
        <v>91040.38</v>
      </c>
      <c r="E46" s="2">
        <v>91040.38</v>
      </c>
    </row>
    <row r="47" spans="1:6" x14ac:dyDescent="0.45">
      <c r="A47" s="1">
        <v>465</v>
      </c>
      <c r="B47" s="1" t="s">
        <v>44</v>
      </c>
      <c r="C47" s="2">
        <v>381856.78</v>
      </c>
      <c r="D47" s="2">
        <v>381856.78</v>
      </c>
    </row>
    <row r="48" spans="1:6" x14ac:dyDescent="0.45">
      <c r="A48" s="1">
        <v>470</v>
      </c>
      <c r="B48" s="1" t="s">
        <v>45</v>
      </c>
      <c r="C48" s="2">
        <v>2242546.5299999998</v>
      </c>
      <c r="D48" s="2">
        <v>1450529.17</v>
      </c>
      <c r="E48" s="2">
        <v>792017.36</v>
      </c>
    </row>
    <row r="49" spans="1:6" x14ac:dyDescent="0.45">
      <c r="A49" s="1">
        <v>472</v>
      </c>
      <c r="B49" s="1" t="s">
        <v>46</v>
      </c>
      <c r="C49" s="2">
        <v>1773959.97</v>
      </c>
      <c r="D49" s="2">
        <v>1773959.97</v>
      </c>
    </row>
    <row r="50" spans="1:6" x14ac:dyDescent="0.45">
      <c r="A50" s="1">
        <v>473</v>
      </c>
      <c r="B50" s="1" t="s">
        <v>47</v>
      </c>
      <c r="C50" s="2">
        <v>990.68</v>
      </c>
      <c r="D50" s="2">
        <v>1736.75</v>
      </c>
      <c r="F50" s="2">
        <v>746.07</v>
      </c>
    </row>
    <row r="51" spans="1:6" x14ac:dyDescent="0.45">
      <c r="A51" s="1">
        <v>474</v>
      </c>
      <c r="B51" s="1" t="s">
        <v>48</v>
      </c>
      <c r="C51" s="2">
        <v>143624.98000000001</v>
      </c>
      <c r="D51" s="2">
        <v>25125.03</v>
      </c>
      <c r="E51" s="2">
        <v>118499.95</v>
      </c>
    </row>
    <row r="52" spans="1:6" x14ac:dyDescent="0.45">
      <c r="A52" s="1">
        <v>475</v>
      </c>
      <c r="B52" s="1" t="s">
        <v>49</v>
      </c>
      <c r="C52" s="2">
        <v>676427.92</v>
      </c>
      <c r="D52" s="2">
        <v>696800.9</v>
      </c>
      <c r="F52" s="2">
        <v>20372.98</v>
      </c>
    </row>
    <row r="53" spans="1:6" x14ac:dyDescent="0.45">
      <c r="A53" s="1">
        <v>476</v>
      </c>
      <c r="B53" s="1" t="s">
        <v>50</v>
      </c>
      <c r="C53" s="2">
        <v>176275.79</v>
      </c>
      <c r="D53" s="2">
        <v>187223.7</v>
      </c>
      <c r="F53" s="2">
        <v>10947.91</v>
      </c>
    </row>
    <row r="54" spans="1:6" x14ac:dyDescent="0.45">
      <c r="A54" s="1">
        <v>477</v>
      </c>
      <c r="B54" s="1" t="s">
        <v>51</v>
      </c>
      <c r="C54" s="2">
        <v>352151.84</v>
      </c>
      <c r="D54" s="2">
        <v>352151.84</v>
      </c>
    </row>
    <row r="55" spans="1:6" x14ac:dyDescent="0.45">
      <c r="A55" s="1">
        <v>479</v>
      </c>
      <c r="B55" s="1" t="s">
        <v>52</v>
      </c>
      <c r="C55" s="2">
        <v>7597.64</v>
      </c>
      <c r="D55" s="2">
        <v>99203.3</v>
      </c>
      <c r="F55" s="2">
        <v>91605.66</v>
      </c>
    </row>
    <row r="56" spans="1:6" x14ac:dyDescent="0.45">
      <c r="A56" s="1">
        <v>480</v>
      </c>
      <c r="B56" s="1" t="s">
        <v>53</v>
      </c>
      <c r="C56" s="2">
        <v>4536.37</v>
      </c>
      <c r="E56" s="2">
        <v>4536.37</v>
      </c>
    </row>
    <row r="57" spans="1:6" x14ac:dyDescent="0.45">
      <c r="A57" s="1">
        <v>490</v>
      </c>
      <c r="B57" s="1" t="s">
        <v>54</v>
      </c>
      <c r="D57" s="2">
        <v>91040.38</v>
      </c>
      <c r="F57" s="2">
        <v>91040.38</v>
      </c>
    </row>
    <row r="58" spans="1:6" x14ac:dyDescent="0.45">
      <c r="A58" s="1">
        <v>499</v>
      </c>
      <c r="B58" s="1" t="s">
        <v>55</v>
      </c>
      <c r="D58" s="2">
        <v>74473.69</v>
      </c>
      <c r="F58" s="2">
        <v>74473.69</v>
      </c>
    </row>
    <row r="60" spans="1:6" x14ac:dyDescent="0.45">
      <c r="A60" s="1">
        <v>520</v>
      </c>
      <c r="B60" s="1" t="s">
        <v>56</v>
      </c>
      <c r="C60" s="2">
        <v>1100447.24</v>
      </c>
      <c r="D60" s="2">
        <v>1260311.6000000001</v>
      </c>
      <c r="F60" s="2">
        <v>159864.35999999999</v>
      </c>
    </row>
    <row r="61" spans="1:6" x14ac:dyDescent="0.45">
      <c r="A61" s="1">
        <v>521</v>
      </c>
      <c r="B61" s="1" t="s">
        <v>57</v>
      </c>
      <c r="C61" s="2">
        <v>78655.179999999993</v>
      </c>
      <c r="D61" s="2">
        <v>179532.72</v>
      </c>
      <c r="F61" s="2">
        <v>100877.54</v>
      </c>
    </row>
    <row r="62" spans="1:6" x14ac:dyDescent="0.45">
      <c r="A62" s="1">
        <v>527</v>
      </c>
      <c r="B62" s="1" t="s">
        <v>58</v>
      </c>
      <c r="C62" s="2">
        <v>18871.900000000001</v>
      </c>
      <c r="D62" s="2">
        <v>27420.92</v>
      </c>
      <c r="F62" s="2">
        <v>8549.02</v>
      </c>
    </row>
    <row r="63" spans="1:6" x14ac:dyDescent="0.45">
      <c r="A63" s="179">
        <v>529</v>
      </c>
      <c r="B63" s="1" t="s">
        <v>59</v>
      </c>
      <c r="C63" s="2">
        <v>20547.82</v>
      </c>
      <c r="D63" s="2">
        <v>26284.44</v>
      </c>
      <c r="F63" s="2">
        <v>5736.62</v>
      </c>
    </row>
    <row r="64" spans="1:6" x14ac:dyDescent="0.45">
      <c r="A64" s="1">
        <v>532</v>
      </c>
      <c r="B64" s="1" t="s">
        <v>60</v>
      </c>
      <c r="C64" s="2">
        <v>186081.4</v>
      </c>
      <c r="E64" s="2">
        <v>186081.4</v>
      </c>
    </row>
    <row r="65" spans="1:6" x14ac:dyDescent="0.45">
      <c r="A65" s="1">
        <v>541</v>
      </c>
      <c r="B65" s="1" t="s">
        <v>61</v>
      </c>
      <c r="C65" s="2">
        <v>6977433.4900000002</v>
      </c>
      <c r="D65" s="2">
        <v>6977433.4900000002</v>
      </c>
    </row>
    <row r="66" spans="1:6" x14ac:dyDescent="0.45">
      <c r="A66" s="1">
        <v>546</v>
      </c>
      <c r="B66" s="1" t="s">
        <v>62</v>
      </c>
      <c r="C66" s="2">
        <v>2428.37</v>
      </c>
      <c r="D66" s="2">
        <v>2428.37</v>
      </c>
    </row>
    <row r="67" spans="1:6" x14ac:dyDescent="0.45">
      <c r="A67" s="1">
        <v>551</v>
      </c>
      <c r="B67" s="1" t="s">
        <v>63</v>
      </c>
      <c r="D67" s="2">
        <v>16928.490000000002</v>
      </c>
      <c r="F67" s="2">
        <v>16928.490000000002</v>
      </c>
    </row>
    <row r="68" spans="1:6" x14ac:dyDescent="0.45">
      <c r="A68" s="1">
        <v>555</v>
      </c>
      <c r="B68" s="1" t="s">
        <v>64</v>
      </c>
      <c r="C68" s="2">
        <v>80422.600000000006</v>
      </c>
      <c r="D68" s="2">
        <v>80879.199999999997</v>
      </c>
      <c r="F68" s="2">
        <v>456.6</v>
      </c>
    </row>
    <row r="69" spans="1:6" x14ac:dyDescent="0.45">
      <c r="A69" s="1">
        <v>570</v>
      </c>
      <c r="B69" s="1" t="s">
        <v>65</v>
      </c>
      <c r="C69" s="2">
        <v>210699.18</v>
      </c>
      <c r="D69" s="2">
        <v>210149.18</v>
      </c>
      <c r="E69" s="2">
        <v>550</v>
      </c>
    </row>
    <row r="70" spans="1:6" x14ac:dyDescent="0.45">
      <c r="A70" s="1">
        <v>572</v>
      </c>
      <c r="B70" s="1" t="s">
        <v>66</v>
      </c>
      <c r="C70" s="2">
        <v>44346334.920000002</v>
      </c>
      <c r="D70" s="2">
        <v>40540540.670000002</v>
      </c>
      <c r="E70" s="2">
        <v>3805794.25</v>
      </c>
    </row>
    <row r="72" spans="1:6" x14ac:dyDescent="0.45">
      <c r="A72" s="1">
        <v>600</v>
      </c>
      <c r="B72" s="1" t="s">
        <v>67</v>
      </c>
      <c r="C72" s="2">
        <v>80206.59</v>
      </c>
      <c r="E72" s="2">
        <v>80206.59</v>
      </c>
    </row>
    <row r="73" spans="1:6" x14ac:dyDescent="0.45">
      <c r="A73" s="1">
        <v>602</v>
      </c>
      <c r="B73" s="1" t="s">
        <v>68</v>
      </c>
      <c r="C73" s="2">
        <v>121651.69</v>
      </c>
      <c r="E73" s="2">
        <v>121651.69</v>
      </c>
    </row>
    <row r="74" spans="1:6" x14ac:dyDescent="0.45">
      <c r="A74" s="1">
        <v>604</v>
      </c>
      <c r="B74" s="1" t="s">
        <v>69</v>
      </c>
      <c r="C74" s="2">
        <v>3284745.13</v>
      </c>
      <c r="D74" s="2">
        <v>285144.48</v>
      </c>
      <c r="E74" s="2">
        <v>2999600.65</v>
      </c>
    </row>
    <row r="75" spans="1:6" x14ac:dyDescent="0.45">
      <c r="A75" s="1">
        <v>605</v>
      </c>
      <c r="B75" s="1" t="s">
        <v>69</v>
      </c>
      <c r="C75" s="2">
        <v>14123078.07</v>
      </c>
      <c r="D75" s="2">
        <v>4270830</v>
      </c>
      <c r="E75" s="2">
        <v>9852248.0700000003</v>
      </c>
    </row>
    <row r="76" spans="1:6" x14ac:dyDescent="0.45">
      <c r="A76" s="1">
        <v>607</v>
      </c>
      <c r="B76" s="1" t="s">
        <v>70</v>
      </c>
      <c r="C76" s="2">
        <v>2000</v>
      </c>
      <c r="E76" s="2">
        <v>2000</v>
      </c>
    </row>
    <row r="77" spans="1:6" x14ac:dyDescent="0.45">
      <c r="A77" s="1">
        <v>612</v>
      </c>
      <c r="B77" s="1" t="s">
        <v>71</v>
      </c>
      <c r="C77" s="2">
        <v>50450.239999999998</v>
      </c>
      <c r="D77" s="2">
        <v>73974.009999999995</v>
      </c>
      <c r="F77" s="2">
        <v>23523.77</v>
      </c>
    </row>
    <row r="78" spans="1:6" x14ac:dyDescent="0.45">
      <c r="A78" s="1">
        <v>620</v>
      </c>
      <c r="B78" s="1" t="s">
        <v>72</v>
      </c>
      <c r="C78" s="2">
        <v>864.86</v>
      </c>
      <c r="E78" s="2">
        <v>864.86</v>
      </c>
    </row>
    <row r="79" spans="1:6" x14ac:dyDescent="0.45">
      <c r="A79" s="1">
        <v>621</v>
      </c>
      <c r="B79" s="1" t="s">
        <v>73</v>
      </c>
      <c r="C79" s="2">
        <v>1841.89</v>
      </c>
      <c r="E79" s="2">
        <v>1841.89</v>
      </c>
    </row>
    <row r="80" spans="1:6" x14ac:dyDescent="0.45">
      <c r="A80" s="1">
        <v>622</v>
      </c>
      <c r="B80" s="1" t="s">
        <v>74</v>
      </c>
      <c r="C80" s="2">
        <v>120199.01</v>
      </c>
      <c r="E80" s="2">
        <v>120199.01</v>
      </c>
    </row>
    <row r="81" spans="1:6" x14ac:dyDescent="0.45">
      <c r="A81" s="1">
        <v>623</v>
      </c>
      <c r="B81" s="1" t="s">
        <v>75</v>
      </c>
      <c r="C81" s="2">
        <v>76460.800000000003</v>
      </c>
      <c r="D81" s="2">
        <v>19747.150000000001</v>
      </c>
      <c r="E81" s="2">
        <v>56713.65</v>
      </c>
    </row>
    <row r="82" spans="1:6" x14ac:dyDescent="0.45">
      <c r="A82" s="1">
        <v>624</v>
      </c>
      <c r="B82" s="1" t="s">
        <v>76</v>
      </c>
      <c r="C82" s="2">
        <v>282524.28000000003</v>
      </c>
      <c r="D82" s="2">
        <v>16941.73</v>
      </c>
      <c r="E82" s="2">
        <v>265582.55</v>
      </c>
    </row>
    <row r="83" spans="1:6" x14ac:dyDescent="0.45">
      <c r="A83" s="1">
        <v>625</v>
      </c>
      <c r="B83" s="1" t="s">
        <v>77</v>
      </c>
      <c r="C83" s="2">
        <v>16258.19</v>
      </c>
      <c r="D83" s="2">
        <v>4536.37</v>
      </c>
      <c r="E83" s="2">
        <v>11721.82</v>
      </c>
    </row>
    <row r="84" spans="1:6" x14ac:dyDescent="0.45">
      <c r="A84" s="1">
        <v>626</v>
      </c>
      <c r="B84" s="1" t="s">
        <v>78</v>
      </c>
      <c r="C84" s="2">
        <v>5889.26</v>
      </c>
      <c r="E84" s="2">
        <v>5889.26</v>
      </c>
    </row>
    <row r="85" spans="1:6" x14ac:dyDescent="0.45">
      <c r="A85" s="1">
        <v>627</v>
      </c>
      <c r="B85" s="1" t="s">
        <v>79</v>
      </c>
      <c r="C85" s="2">
        <v>36112.879999999997</v>
      </c>
      <c r="D85" s="2">
        <v>450</v>
      </c>
      <c r="E85" s="2">
        <v>35662.879999999997</v>
      </c>
    </row>
    <row r="86" spans="1:6" x14ac:dyDescent="0.45">
      <c r="A86" s="1">
        <v>628</v>
      </c>
      <c r="B86" s="1" t="s">
        <v>80</v>
      </c>
      <c r="C86" s="2">
        <v>126240.72</v>
      </c>
      <c r="D86" s="2">
        <v>-699.77</v>
      </c>
      <c r="E86" s="2">
        <v>126940.49</v>
      </c>
    </row>
    <row r="87" spans="1:6" x14ac:dyDescent="0.45">
      <c r="A87" s="1">
        <v>629</v>
      </c>
      <c r="B87" s="1" t="s">
        <v>81</v>
      </c>
      <c r="C87" s="2">
        <v>163652.98000000001</v>
      </c>
      <c r="D87" s="2">
        <v>3863.85</v>
      </c>
      <c r="E87" s="2">
        <v>159789.13</v>
      </c>
    </row>
    <row r="88" spans="1:6" x14ac:dyDescent="0.45">
      <c r="A88" s="1">
        <v>630</v>
      </c>
      <c r="B88" s="1" t="s">
        <v>82</v>
      </c>
      <c r="C88" s="2">
        <v>31013.67</v>
      </c>
      <c r="D88" s="2">
        <v>1412.3</v>
      </c>
      <c r="E88" s="2">
        <v>29601.37</v>
      </c>
    </row>
    <row r="89" spans="1:6" x14ac:dyDescent="0.45">
      <c r="A89" s="1">
        <v>631</v>
      </c>
      <c r="B89" s="1" t="s">
        <v>83</v>
      </c>
      <c r="C89" s="2">
        <v>7644.12</v>
      </c>
      <c r="E89" s="2">
        <v>7644.12</v>
      </c>
    </row>
    <row r="90" spans="1:6" x14ac:dyDescent="0.45">
      <c r="A90" s="1">
        <v>633</v>
      </c>
      <c r="B90" s="1" t="s">
        <v>84</v>
      </c>
      <c r="D90" s="2">
        <v>164.72</v>
      </c>
      <c r="F90" s="2">
        <v>164.72</v>
      </c>
    </row>
    <row r="91" spans="1:6" x14ac:dyDescent="0.45">
      <c r="A91" s="1">
        <v>640</v>
      </c>
      <c r="B91" s="1" t="s">
        <v>85</v>
      </c>
      <c r="C91" s="2">
        <v>477640.6</v>
      </c>
      <c r="D91" s="2">
        <v>12344.51</v>
      </c>
      <c r="E91" s="2">
        <v>465296.09</v>
      </c>
    </row>
    <row r="92" spans="1:6" x14ac:dyDescent="0.45">
      <c r="A92" s="1">
        <v>642</v>
      </c>
      <c r="B92" s="1" t="s">
        <v>86</v>
      </c>
      <c r="C92" s="2">
        <v>144888.71</v>
      </c>
      <c r="D92" s="2">
        <v>970.77</v>
      </c>
      <c r="E92" s="2">
        <v>143917.94</v>
      </c>
    </row>
    <row r="93" spans="1:6" x14ac:dyDescent="0.45">
      <c r="A93" s="1">
        <v>657</v>
      </c>
      <c r="B93" s="1" t="s">
        <v>87</v>
      </c>
      <c r="C93" s="2">
        <v>834.62</v>
      </c>
      <c r="E93" s="2">
        <v>834.62</v>
      </c>
    </row>
    <row r="94" spans="1:6" x14ac:dyDescent="0.45">
      <c r="A94" s="1">
        <v>662</v>
      </c>
      <c r="B94" s="1" t="s">
        <v>88</v>
      </c>
      <c r="C94" s="2">
        <v>73354.559999999998</v>
      </c>
      <c r="D94" s="2">
        <v>20825.84</v>
      </c>
      <c r="E94" s="2">
        <v>52528.72</v>
      </c>
    </row>
    <row r="95" spans="1:6" x14ac:dyDescent="0.45">
      <c r="A95" s="1">
        <v>663</v>
      </c>
      <c r="B95" s="1" t="s">
        <v>89</v>
      </c>
      <c r="C95" s="2">
        <v>2447.17</v>
      </c>
      <c r="D95" s="2">
        <v>2447.17</v>
      </c>
    </row>
    <row r="96" spans="1:6" x14ac:dyDescent="0.45">
      <c r="A96" s="1">
        <v>678</v>
      </c>
      <c r="B96" s="1" t="s">
        <v>90</v>
      </c>
      <c r="C96" s="2">
        <v>72.8</v>
      </c>
      <c r="D96" s="2">
        <v>-0.48</v>
      </c>
      <c r="E96" s="2">
        <v>73.28</v>
      </c>
    </row>
    <row r="97" spans="1:6" x14ac:dyDescent="0.45">
      <c r="A97" s="1">
        <v>680</v>
      </c>
      <c r="B97" s="1" t="s">
        <v>91</v>
      </c>
      <c r="C97" s="2">
        <v>5540.77</v>
      </c>
      <c r="E97" s="2">
        <v>5540.77</v>
      </c>
    </row>
    <row r="98" spans="1:6" x14ac:dyDescent="0.45">
      <c r="A98" s="1">
        <v>681</v>
      </c>
      <c r="B98" s="1" t="s">
        <v>92</v>
      </c>
      <c r="C98" s="2">
        <v>337663.48</v>
      </c>
      <c r="E98" s="2">
        <v>337663.48</v>
      </c>
    </row>
    <row r="99" spans="1:6" x14ac:dyDescent="0.45">
      <c r="A99" s="1">
        <v>694</v>
      </c>
      <c r="B99" s="1" t="s">
        <v>93</v>
      </c>
      <c r="C99" s="2">
        <v>70000</v>
      </c>
      <c r="E99" s="2">
        <v>70000</v>
      </c>
    </row>
    <row r="101" spans="1:6" x14ac:dyDescent="0.45">
      <c r="A101" s="1">
        <v>700</v>
      </c>
      <c r="B101" s="1" t="s">
        <v>94</v>
      </c>
      <c r="D101" s="2">
        <v>535.54</v>
      </c>
      <c r="F101" s="2">
        <v>535.54</v>
      </c>
    </row>
    <row r="102" spans="1:6" x14ac:dyDescent="0.45">
      <c r="A102" s="1">
        <v>701</v>
      </c>
      <c r="B102" s="1" t="s">
        <v>95</v>
      </c>
      <c r="C102" s="2">
        <v>3631.12</v>
      </c>
      <c r="D102" s="2">
        <v>14333241.289999999</v>
      </c>
      <c r="F102" s="2">
        <v>14329610.17</v>
      </c>
    </row>
    <row r="103" spans="1:6" x14ac:dyDescent="0.45">
      <c r="A103" s="1">
        <v>703</v>
      </c>
      <c r="B103" s="1" t="s">
        <v>96</v>
      </c>
      <c r="D103" s="2">
        <v>200948.63</v>
      </c>
      <c r="F103" s="2">
        <v>200948.63</v>
      </c>
    </row>
    <row r="104" spans="1:6" x14ac:dyDescent="0.45">
      <c r="A104" s="1">
        <v>705</v>
      </c>
      <c r="B104" s="1" t="s">
        <v>97</v>
      </c>
      <c r="C104" s="2">
        <v>57.02</v>
      </c>
      <c r="D104" s="2">
        <v>111082.26</v>
      </c>
      <c r="F104" s="2">
        <v>111025.24</v>
      </c>
    </row>
    <row r="105" spans="1:6" x14ac:dyDescent="0.45">
      <c r="A105" s="1">
        <v>712</v>
      </c>
      <c r="B105" s="1" t="s">
        <v>98</v>
      </c>
      <c r="C105" s="2">
        <v>374461</v>
      </c>
      <c r="D105" s="2">
        <v>569884.43999999994</v>
      </c>
      <c r="F105" s="2">
        <v>195423.44</v>
      </c>
    </row>
    <row r="106" spans="1:6" x14ac:dyDescent="0.45">
      <c r="A106" s="1">
        <v>740</v>
      </c>
      <c r="B106" s="1" t="s">
        <v>99</v>
      </c>
      <c r="D106" s="2">
        <v>3000</v>
      </c>
      <c r="F106" s="2">
        <v>3000</v>
      </c>
    </row>
    <row r="107" spans="1:6" x14ac:dyDescent="0.45">
      <c r="A107" s="1">
        <v>746</v>
      </c>
      <c r="B107" s="1" t="s">
        <v>100</v>
      </c>
      <c r="C107" s="2">
        <v>9903.08</v>
      </c>
      <c r="D107" s="2">
        <v>63293.38</v>
      </c>
      <c r="F107" s="2">
        <v>53390.3</v>
      </c>
    </row>
    <row r="108" spans="1:6" x14ac:dyDescent="0.45">
      <c r="A108" s="1">
        <v>750</v>
      </c>
      <c r="B108" s="1" t="s">
        <v>101</v>
      </c>
      <c r="D108" s="2">
        <v>1861.81</v>
      </c>
      <c r="F108" s="2">
        <v>1861.81</v>
      </c>
    </row>
    <row r="109" spans="1:6" x14ac:dyDescent="0.45">
      <c r="A109" s="1">
        <v>759</v>
      </c>
      <c r="B109" s="1" t="s">
        <v>102</v>
      </c>
      <c r="D109" s="2">
        <v>13117.49</v>
      </c>
      <c r="F109" s="2">
        <v>13117.49</v>
      </c>
    </row>
    <row r="110" spans="1:6" x14ac:dyDescent="0.45">
      <c r="A110" s="1">
        <v>766</v>
      </c>
      <c r="B110" s="1" t="s">
        <v>103</v>
      </c>
      <c r="C110" s="2">
        <v>2428.37</v>
      </c>
      <c r="D110" s="2">
        <v>22566.51</v>
      </c>
      <c r="F110" s="2">
        <v>20138.14</v>
      </c>
    </row>
    <row r="111" spans="1:6" x14ac:dyDescent="0.45">
      <c r="A111" s="1">
        <v>769</v>
      </c>
      <c r="B111" s="1" t="s">
        <v>104</v>
      </c>
      <c r="D111" s="2">
        <v>520.97</v>
      </c>
      <c r="F111" s="2">
        <v>520.97</v>
      </c>
    </row>
    <row r="112" spans="1:6" x14ac:dyDescent="0.45">
      <c r="A112" s="1">
        <v>778</v>
      </c>
      <c r="B112" s="1" t="s">
        <v>105</v>
      </c>
      <c r="D112" s="2">
        <v>1792.7</v>
      </c>
      <c r="F112" s="2">
        <v>1792.7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1C727-179B-40EF-BEF0-D1538A10D8D1}">
  <dimension ref="A1:XFD59"/>
  <sheetViews>
    <sheetView zoomScaleNormal="100" workbookViewId="0">
      <selection activeCell="E9" sqref="E9"/>
    </sheetView>
  </sheetViews>
  <sheetFormatPr baseColWidth="10" defaultColWidth="11.3984375" defaultRowHeight="14.25" x14ac:dyDescent="0.45"/>
  <cols>
    <col min="1" max="1" width="11.59765625" style="1" bestFit="1" customWidth="1"/>
    <col min="2" max="2" width="73.73046875" style="1" bestFit="1" customWidth="1"/>
    <col min="3" max="3" width="13.1328125" style="1" hidden="1" customWidth="1"/>
    <col min="4" max="4" width="14.265625" style="1" hidden="1" customWidth="1"/>
    <col min="5" max="6" width="16.3984375" style="1" bestFit="1" customWidth="1"/>
    <col min="7" max="7" width="15" style="1" bestFit="1" customWidth="1"/>
    <col min="8" max="9" width="11.3984375" style="1"/>
    <col min="10" max="10" width="30.59765625" style="1" customWidth="1"/>
    <col min="11" max="11" width="21.73046875" style="1" customWidth="1"/>
    <col min="12" max="12" width="17" style="1" customWidth="1"/>
    <col min="13" max="16384" width="11.3984375" style="1"/>
  </cols>
  <sheetData>
    <row r="1" spans="1:7" ht="14.65" thickBot="1" x14ac:dyDescent="0.5"/>
    <row r="2" spans="1:7" ht="14.65" thickBot="1" x14ac:dyDescent="0.5">
      <c r="A2" s="3"/>
      <c r="B2" s="4"/>
      <c r="C2" s="4"/>
      <c r="D2" s="4"/>
      <c r="E2" s="180" t="s">
        <v>107</v>
      </c>
      <c r="F2" s="13" t="s">
        <v>109</v>
      </c>
      <c r="G2" s="42" t="s">
        <v>110</v>
      </c>
    </row>
    <row r="3" spans="1:7" x14ac:dyDescent="0.45">
      <c r="A3" s="3">
        <v>700</v>
      </c>
      <c r="B3" s="4" t="s">
        <v>94</v>
      </c>
      <c r="C3" s="5"/>
      <c r="D3" s="5">
        <v>535.54</v>
      </c>
      <c r="E3" s="17">
        <f>+D3</f>
        <v>535.54</v>
      </c>
      <c r="F3" s="14">
        <f>+E3*$L$19</f>
        <v>410.54583246042125</v>
      </c>
      <c r="G3" s="11">
        <f>+E3*$L$18</f>
        <v>124.99416753957867</v>
      </c>
    </row>
    <row r="4" spans="1:7" x14ac:dyDescent="0.45">
      <c r="A4" s="6">
        <v>701</v>
      </c>
      <c r="B4" s="1" t="s">
        <v>95</v>
      </c>
      <c r="C4" s="2"/>
      <c r="D4" s="2">
        <v>14329610.17</v>
      </c>
      <c r="E4" s="18">
        <f>+D4+50000</f>
        <v>14379610.17</v>
      </c>
      <c r="F4" s="14">
        <f t="shared" ref="F4:F14" si="0">+E4*$L$19</f>
        <v>11023432.475070003</v>
      </c>
      <c r="G4" s="11">
        <f t="shared" ref="G4:G14" si="1">+E4*$L$18</f>
        <v>3356177.6949299946</v>
      </c>
    </row>
    <row r="5" spans="1:7" x14ac:dyDescent="0.45">
      <c r="A5" s="6">
        <v>703</v>
      </c>
      <c r="B5" s="1" t="s">
        <v>96</v>
      </c>
      <c r="C5" s="2"/>
      <c r="D5" s="2">
        <v>200948.63</v>
      </c>
      <c r="E5" s="18">
        <f t="shared" ref="E5:E14" si="2">+D5</f>
        <v>200948.63</v>
      </c>
      <c r="F5" s="14">
        <f t="shared" si="0"/>
        <v>154047.5456270889</v>
      </c>
      <c r="G5" s="11">
        <f t="shared" si="1"/>
        <v>46901.084372911093</v>
      </c>
    </row>
    <row r="6" spans="1:7" x14ac:dyDescent="0.45">
      <c r="A6" s="6">
        <v>705</v>
      </c>
      <c r="B6" s="1" t="s">
        <v>97</v>
      </c>
      <c r="C6" s="2"/>
      <c r="D6" s="2">
        <v>111025.24</v>
      </c>
      <c r="E6" s="18">
        <f t="shared" si="2"/>
        <v>111025.24</v>
      </c>
      <c r="F6" s="14">
        <f t="shared" si="0"/>
        <v>85112.129028490992</v>
      </c>
      <c r="G6" s="11">
        <f t="shared" si="1"/>
        <v>25913.110971509006</v>
      </c>
    </row>
    <row r="7" spans="1:7" x14ac:dyDescent="0.45">
      <c r="A7" s="6">
        <v>712</v>
      </c>
      <c r="B7" s="1" t="s">
        <v>98</v>
      </c>
      <c r="C7" s="2"/>
      <c r="D7" s="2">
        <v>195423.44</v>
      </c>
      <c r="E7" s="18">
        <f t="shared" si="2"/>
        <v>195423.44</v>
      </c>
      <c r="F7" s="14">
        <f t="shared" si="0"/>
        <v>149811.92601314411</v>
      </c>
      <c r="G7" s="11">
        <f t="shared" si="1"/>
        <v>45611.513986855891</v>
      </c>
    </row>
    <row r="8" spans="1:7" x14ac:dyDescent="0.45">
      <c r="A8" s="6">
        <v>740</v>
      </c>
      <c r="B8" s="1" t="s">
        <v>99</v>
      </c>
      <c r="C8" s="2"/>
      <c r="D8" s="2">
        <v>3000</v>
      </c>
      <c r="E8" s="18">
        <f t="shared" si="2"/>
        <v>3000</v>
      </c>
      <c r="F8" s="14">
        <f t="shared" si="0"/>
        <v>2299.8048649610932</v>
      </c>
      <c r="G8" s="11">
        <f t="shared" si="1"/>
        <v>700.19513503890664</v>
      </c>
    </row>
    <row r="9" spans="1:7" x14ac:dyDescent="0.45">
      <c r="A9" s="6">
        <v>746</v>
      </c>
      <c r="B9" s="1" t="s">
        <v>100</v>
      </c>
      <c r="C9" s="2"/>
      <c r="D9" s="2">
        <v>53390.3</v>
      </c>
      <c r="E9" s="18">
        <f t="shared" si="2"/>
        <v>53390.3</v>
      </c>
      <c r="F9" s="14">
        <f t="shared" si="0"/>
        <v>40929.090560577417</v>
      </c>
      <c r="G9" s="11">
        <f t="shared" si="1"/>
        <v>12461.209439422579</v>
      </c>
    </row>
    <row r="10" spans="1:7" x14ac:dyDescent="0.45">
      <c r="A10" s="6">
        <v>750</v>
      </c>
      <c r="B10" s="1" t="s">
        <v>101</v>
      </c>
      <c r="C10" s="2"/>
      <c r="D10" s="2">
        <v>1861.81</v>
      </c>
      <c r="E10" s="18">
        <f t="shared" si="2"/>
        <v>1861.81</v>
      </c>
      <c r="F10" s="14">
        <f t="shared" si="0"/>
        <v>1427.2665652110709</v>
      </c>
      <c r="G10" s="11">
        <f t="shared" si="1"/>
        <v>434.54343478892889</v>
      </c>
    </row>
    <row r="11" spans="1:7" x14ac:dyDescent="0.45">
      <c r="A11" s="6">
        <v>759</v>
      </c>
      <c r="B11" s="1" t="s">
        <v>102</v>
      </c>
      <c r="C11" s="2"/>
      <c r="D11" s="2">
        <v>13117.49</v>
      </c>
      <c r="E11" s="18">
        <f t="shared" si="2"/>
        <v>13117.49</v>
      </c>
      <c r="F11" s="14">
        <f t="shared" si="0"/>
        <v>10055.889106026163</v>
      </c>
      <c r="G11" s="11">
        <f t="shared" si="1"/>
        <v>3061.6008939738354</v>
      </c>
    </row>
    <row r="12" spans="1:7" x14ac:dyDescent="0.45">
      <c r="A12" s="6">
        <v>766</v>
      </c>
      <c r="B12" s="194" t="s">
        <v>103</v>
      </c>
      <c r="C12" s="195"/>
      <c r="D12" s="195">
        <v>20138.14</v>
      </c>
      <c r="E12" s="193">
        <f t="shared" si="2"/>
        <v>20138.14</v>
      </c>
      <c r="F12" s="14">
        <f t="shared" ref="F12" si="3">+E12*$L$19</f>
        <v>15437.930781089195</v>
      </c>
      <c r="G12" s="11">
        <f t="shared" ref="G12" si="4">+E12*$L$18</f>
        <v>4700.2092189108016</v>
      </c>
    </row>
    <row r="13" spans="1:7" x14ac:dyDescent="0.45">
      <c r="A13" s="6">
        <v>769</v>
      </c>
      <c r="B13" s="1" t="s">
        <v>104</v>
      </c>
      <c r="C13" s="2"/>
      <c r="D13" s="2">
        <v>520.97</v>
      </c>
      <c r="E13" s="18">
        <f t="shared" si="2"/>
        <v>520.97</v>
      </c>
      <c r="F13" s="14">
        <f t="shared" si="0"/>
        <v>399.37644683292694</v>
      </c>
      <c r="G13" s="11">
        <f t="shared" si="1"/>
        <v>121.59355316707307</v>
      </c>
    </row>
    <row r="14" spans="1:7" ht="14.65" thickBot="1" x14ac:dyDescent="0.5">
      <c r="A14" s="7">
        <v>778</v>
      </c>
      <c r="B14" s="8" t="s">
        <v>105</v>
      </c>
      <c r="C14" s="9"/>
      <c r="D14" s="9">
        <v>1792.7</v>
      </c>
      <c r="E14" s="19">
        <f t="shared" si="2"/>
        <v>1792.7</v>
      </c>
      <c r="F14" s="15">
        <f t="shared" si="0"/>
        <v>1374.286727138584</v>
      </c>
      <c r="G14" s="12">
        <f t="shared" si="1"/>
        <v>418.41327286141598</v>
      </c>
    </row>
    <row r="15" spans="1:7" ht="14.65" thickBot="1" x14ac:dyDescent="0.5">
      <c r="B15" s="22" t="s">
        <v>106</v>
      </c>
      <c r="C15" s="23"/>
      <c r="D15" s="23"/>
      <c r="E15" s="24">
        <f>+SUM(E3:E14)</f>
        <v>14981364.430000002</v>
      </c>
      <c r="F15" s="25">
        <f t="shared" ref="F15:G15" si="5">+SUM(F3:F14)</f>
        <v>11484738.266623026</v>
      </c>
      <c r="G15" s="26">
        <f t="shared" si="5"/>
        <v>3496626.1633769739</v>
      </c>
    </row>
    <row r="16" spans="1:7" ht="14.65" thickBot="1" x14ac:dyDescent="0.5">
      <c r="C16" s="2"/>
      <c r="D16" s="2"/>
    </row>
    <row r="17" spans="1:12" ht="14.65" thickBot="1" x14ac:dyDescent="0.5">
      <c r="I17" s="33" t="s">
        <v>148</v>
      </c>
      <c r="J17" s="27"/>
      <c r="K17" s="41"/>
    </row>
    <row r="18" spans="1:12" ht="14.65" thickBot="1" x14ac:dyDescent="0.5">
      <c r="I18" s="3">
        <v>604</v>
      </c>
      <c r="J18" s="4" t="s">
        <v>111</v>
      </c>
      <c r="K18" s="5">
        <v>2999600.65</v>
      </c>
      <c r="L18" s="181">
        <f>+K18/K20</f>
        <v>0.2333983783463022</v>
      </c>
    </row>
    <row r="19" spans="1:12" x14ac:dyDescent="0.45">
      <c r="A19" s="3">
        <v>604</v>
      </c>
      <c r="B19" s="4" t="s">
        <v>111</v>
      </c>
      <c r="C19" s="5">
        <v>2999600.65</v>
      </c>
      <c r="D19" s="5"/>
      <c r="E19" s="5">
        <f t="shared" ref="E19:E47" si="6">+C19-D19</f>
        <v>2999600.65</v>
      </c>
      <c r="F19" s="20"/>
      <c r="G19" s="16">
        <f>+E19</f>
        <v>2999600.65</v>
      </c>
      <c r="I19" s="6">
        <v>605</v>
      </c>
      <c r="J19" s="1" t="s">
        <v>112</v>
      </c>
      <c r="K19" s="2">
        <v>9852248.0700000003</v>
      </c>
      <c r="L19" s="182">
        <f>+K19/K20</f>
        <v>0.76660162165369772</v>
      </c>
    </row>
    <row r="20" spans="1:12" ht="14.65" thickBot="1" x14ac:dyDescent="0.5">
      <c r="A20" s="7">
        <v>605</v>
      </c>
      <c r="B20" s="8" t="s">
        <v>112</v>
      </c>
      <c r="C20" s="9">
        <v>9852248.0700000003</v>
      </c>
      <c r="D20" s="9"/>
      <c r="E20" s="9">
        <f t="shared" si="6"/>
        <v>9852248.0700000003</v>
      </c>
      <c r="F20" s="15">
        <f>+E20</f>
        <v>9852248.0700000003</v>
      </c>
      <c r="G20" s="12"/>
      <c r="I20" s="7"/>
      <c r="J20" s="8"/>
      <c r="K20" s="10">
        <f>+K18+K19</f>
        <v>12851848.720000001</v>
      </c>
      <c r="L20" s="183"/>
    </row>
    <row r="21" spans="1:12" ht="14.65" thickBot="1" x14ac:dyDescent="0.5">
      <c r="C21" s="2"/>
      <c r="D21" s="2"/>
      <c r="E21" s="2"/>
      <c r="F21" s="2"/>
      <c r="G21" s="2"/>
    </row>
    <row r="22" spans="1:12" x14ac:dyDescent="0.45">
      <c r="A22" s="3">
        <v>600</v>
      </c>
      <c r="B22" s="4" t="s">
        <v>67</v>
      </c>
      <c r="C22" s="5">
        <v>80206.59</v>
      </c>
      <c r="D22" s="5"/>
      <c r="E22" s="5">
        <f>+C22-D22</f>
        <v>80206.59</v>
      </c>
      <c r="F22" s="20">
        <f>+E22*$L$19</f>
        <v>61486.501961313254</v>
      </c>
      <c r="G22" s="16">
        <f>+E22*$L$18</f>
        <v>18720.088038686739</v>
      </c>
    </row>
    <row r="23" spans="1:12" x14ac:dyDescent="0.45">
      <c r="A23" s="6">
        <v>602</v>
      </c>
      <c r="B23" s="1" t="s">
        <v>68</v>
      </c>
      <c r="C23" s="2">
        <v>121651.69</v>
      </c>
      <c r="D23" s="2"/>
      <c r="E23" s="2">
        <f>+C23-D23</f>
        <v>121651.69</v>
      </c>
      <c r="F23" s="14">
        <f>+E23*$L$19</f>
        <v>93258.382830912917</v>
      </c>
      <c r="G23" s="11">
        <f>+E23*$L$18</f>
        <v>28393.307169087067</v>
      </c>
    </row>
    <row r="24" spans="1:12" x14ac:dyDescent="0.45">
      <c r="A24" s="6">
        <v>607</v>
      </c>
      <c r="B24" s="1" t="s">
        <v>70</v>
      </c>
      <c r="C24" s="2">
        <v>2000</v>
      </c>
      <c r="D24" s="2"/>
      <c r="E24" s="2">
        <f t="shared" si="6"/>
        <v>2000</v>
      </c>
      <c r="F24" s="14">
        <f>+E24*$L$19</f>
        <v>1533.2032433073955</v>
      </c>
      <c r="G24" s="11">
        <f>+E24*$L$18</f>
        <v>466.79675669260439</v>
      </c>
    </row>
    <row r="25" spans="1:12" x14ac:dyDescent="0.45">
      <c r="A25" s="6">
        <v>612</v>
      </c>
      <c r="B25" s="1" t="s">
        <v>71</v>
      </c>
      <c r="C25" s="2"/>
      <c r="D25" s="2">
        <v>23523.77</v>
      </c>
      <c r="E25" s="2">
        <f t="shared" si="6"/>
        <v>-23523.77</v>
      </c>
      <c r="F25" s="14">
        <f>+E25*$L$19</f>
        <v>-18033.360229408605</v>
      </c>
      <c r="G25" s="11">
        <f>+E25*$L$18</f>
        <v>-5490.4097705913937</v>
      </c>
    </row>
    <row r="26" spans="1:12" x14ac:dyDescent="0.45">
      <c r="A26" s="6">
        <v>620</v>
      </c>
      <c r="B26" s="1" t="s">
        <v>72</v>
      </c>
      <c r="C26" s="2">
        <v>864.86</v>
      </c>
      <c r="D26" s="2"/>
      <c r="E26" s="2">
        <f t="shared" si="6"/>
        <v>864.86</v>
      </c>
      <c r="F26" s="14">
        <f t="shared" ref="F26:F47" si="7">+E26*$L$19</f>
        <v>663.00307850341699</v>
      </c>
      <c r="G26" s="11">
        <f t="shared" ref="G26:G47" si="8">+E26*$L$18</f>
        <v>201.85692149658291</v>
      </c>
    </row>
    <row r="27" spans="1:12" x14ac:dyDescent="0.45">
      <c r="A27" s="6">
        <v>621</v>
      </c>
      <c r="B27" s="1" t="s">
        <v>73</v>
      </c>
      <c r="C27" s="2">
        <v>1841.89</v>
      </c>
      <c r="D27" s="2"/>
      <c r="E27" s="2">
        <f t="shared" si="6"/>
        <v>1841.89</v>
      </c>
      <c r="F27" s="14">
        <f t="shared" si="7"/>
        <v>1411.9958609077294</v>
      </c>
      <c r="G27" s="11">
        <f t="shared" si="8"/>
        <v>429.89413909227056</v>
      </c>
    </row>
    <row r="28" spans="1:12" x14ac:dyDescent="0.45">
      <c r="A28" s="6">
        <v>622</v>
      </c>
      <c r="B28" s="1" t="s">
        <v>74</v>
      </c>
      <c r="C28" s="2">
        <v>120199.01</v>
      </c>
      <c r="D28" s="2"/>
      <c r="E28" s="2">
        <f t="shared" si="6"/>
        <v>120199.01</v>
      </c>
      <c r="F28" s="14">
        <f t="shared" si="7"/>
        <v>92144.755987169017</v>
      </c>
      <c r="G28" s="11">
        <f t="shared" si="8"/>
        <v>28054.254012830959</v>
      </c>
    </row>
    <row r="29" spans="1:12" x14ac:dyDescent="0.45">
      <c r="A29" s="6">
        <v>623</v>
      </c>
      <c r="B29" s="1" t="s">
        <v>75</v>
      </c>
      <c r="C29" s="2">
        <v>56713.65</v>
      </c>
      <c r="D29" s="2"/>
      <c r="E29" s="2">
        <f t="shared" si="6"/>
        <v>56713.65</v>
      </c>
      <c r="F29" s="14">
        <f t="shared" si="7"/>
        <v>43476.776059900236</v>
      </c>
      <c r="G29" s="11">
        <f t="shared" si="8"/>
        <v>13236.873940099762</v>
      </c>
    </row>
    <row r="30" spans="1:12" x14ac:dyDescent="0.45">
      <c r="A30" s="6">
        <v>624</v>
      </c>
      <c r="B30" s="1" t="s">
        <v>76</v>
      </c>
      <c r="C30" s="2">
        <v>265582.55</v>
      </c>
      <c r="D30" s="2"/>
      <c r="E30" s="2">
        <f t="shared" si="6"/>
        <v>265582.55</v>
      </c>
      <c r="F30" s="14">
        <f t="shared" si="7"/>
        <v>203596.01351292426</v>
      </c>
      <c r="G30" s="11">
        <f t="shared" si="8"/>
        <v>61986.536487075718</v>
      </c>
    </row>
    <row r="31" spans="1:12" x14ac:dyDescent="0.45">
      <c r="A31" s="6">
        <v>625</v>
      </c>
      <c r="B31" s="1" t="s">
        <v>77</v>
      </c>
      <c r="C31" s="2">
        <v>11721.82</v>
      </c>
      <c r="D31" s="2"/>
      <c r="E31" s="2">
        <f t="shared" si="6"/>
        <v>11721.82</v>
      </c>
      <c r="F31" s="14">
        <f t="shared" si="7"/>
        <v>8985.9662207327474</v>
      </c>
      <c r="G31" s="11">
        <f t="shared" si="8"/>
        <v>2735.8537792672519</v>
      </c>
    </row>
    <row r="32" spans="1:12" x14ac:dyDescent="0.45">
      <c r="A32" s="6">
        <v>626</v>
      </c>
      <c r="B32" s="1" t="s">
        <v>78</v>
      </c>
      <c r="C32" s="2">
        <v>5889.26</v>
      </c>
      <c r="D32" s="2"/>
      <c r="E32" s="2">
        <f t="shared" si="6"/>
        <v>5889.26</v>
      </c>
      <c r="F32" s="14">
        <f t="shared" si="7"/>
        <v>4514.716266340256</v>
      </c>
      <c r="G32" s="11">
        <f t="shared" si="8"/>
        <v>1374.5437336597438</v>
      </c>
    </row>
    <row r="33" spans="1:7" x14ac:dyDescent="0.45">
      <c r="A33" s="6">
        <v>627</v>
      </c>
      <c r="B33" s="1" t="s">
        <v>79</v>
      </c>
      <c r="C33" s="2">
        <v>35662.879999999997</v>
      </c>
      <c r="D33" s="2"/>
      <c r="E33" s="2">
        <f t="shared" si="6"/>
        <v>35662.879999999997</v>
      </c>
      <c r="F33" s="14">
        <f t="shared" si="7"/>
        <v>27339.221640841221</v>
      </c>
      <c r="G33" s="11">
        <f t="shared" si="8"/>
        <v>8323.6583591587732</v>
      </c>
    </row>
    <row r="34" spans="1:7" x14ac:dyDescent="0.45">
      <c r="A34" s="6">
        <v>628</v>
      </c>
      <c r="B34" s="1" t="s">
        <v>80</v>
      </c>
      <c r="C34" s="2">
        <v>126940.49</v>
      </c>
      <c r="D34" s="2"/>
      <c r="E34" s="2">
        <f t="shared" si="6"/>
        <v>126940.49</v>
      </c>
      <c r="F34" s="14">
        <f t="shared" si="7"/>
        <v>97312.785487515008</v>
      </c>
      <c r="G34" s="11">
        <f t="shared" si="8"/>
        <v>29627.704512484994</v>
      </c>
    </row>
    <row r="35" spans="1:7" x14ac:dyDescent="0.45">
      <c r="A35" s="6">
        <v>629</v>
      </c>
      <c r="B35" s="1" t="s">
        <v>81</v>
      </c>
      <c r="C35" s="2">
        <v>159789.13</v>
      </c>
      <c r="D35" s="2"/>
      <c r="E35" s="2">
        <f t="shared" si="6"/>
        <v>159789.13</v>
      </c>
      <c r="F35" s="14">
        <f t="shared" si="7"/>
        <v>122494.60618063352</v>
      </c>
      <c r="G35" s="11">
        <f t="shared" si="8"/>
        <v>37294.52381936647</v>
      </c>
    </row>
    <row r="36" spans="1:7" x14ac:dyDescent="0.45">
      <c r="A36" s="6">
        <v>630</v>
      </c>
      <c r="B36" s="1" t="s">
        <v>82</v>
      </c>
      <c r="C36" s="2">
        <v>29601.37</v>
      </c>
      <c r="D36" s="2"/>
      <c r="E36" s="2">
        <f t="shared" si="6"/>
        <v>29601.37</v>
      </c>
      <c r="F36" s="14">
        <f t="shared" si="7"/>
        <v>22692.458245171118</v>
      </c>
      <c r="G36" s="11">
        <f t="shared" si="8"/>
        <v>6908.9117548288796</v>
      </c>
    </row>
    <row r="37" spans="1:7" x14ac:dyDescent="0.45">
      <c r="A37" s="6">
        <v>631</v>
      </c>
      <c r="B37" s="1" t="s">
        <v>83</v>
      </c>
      <c r="C37" s="2">
        <v>7644.12</v>
      </c>
      <c r="D37" s="2"/>
      <c r="E37" s="2">
        <f t="shared" si="6"/>
        <v>7644.12</v>
      </c>
      <c r="F37" s="14">
        <f t="shared" si="7"/>
        <v>5859.994788115464</v>
      </c>
      <c r="G37" s="11">
        <f t="shared" si="8"/>
        <v>1784.1252118845355</v>
      </c>
    </row>
    <row r="38" spans="1:7" x14ac:dyDescent="0.45">
      <c r="A38" s="6">
        <v>633</v>
      </c>
      <c r="B38" s="1" t="s">
        <v>84</v>
      </c>
      <c r="C38" s="2"/>
      <c r="D38" s="2">
        <v>164.72</v>
      </c>
      <c r="E38" s="2">
        <f t="shared" si="6"/>
        <v>-164.72</v>
      </c>
      <c r="F38" s="14">
        <f t="shared" si="7"/>
        <v>-126.27461911879709</v>
      </c>
      <c r="G38" s="11">
        <f t="shared" si="8"/>
        <v>-38.445380881202901</v>
      </c>
    </row>
    <row r="39" spans="1:7" x14ac:dyDescent="0.45">
      <c r="A39" s="6">
        <v>640</v>
      </c>
      <c r="B39" s="1" t="s">
        <v>85</v>
      </c>
      <c r="C39" s="2">
        <v>465296.09</v>
      </c>
      <c r="D39" s="2"/>
      <c r="E39" s="2">
        <f>+C39-D39</f>
        <v>465296.09</v>
      </c>
      <c r="F39" s="14">
        <f t="shared" si="7"/>
        <v>356696.73714312492</v>
      </c>
      <c r="G39" s="11">
        <f t="shared" si="8"/>
        <v>108599.35285687509</v>
      </c>
    </row>
    <row r="40" spans="1:7" x14ac:dyDescent="0.45">
      <c r="A40" s="6">
        <v>642</v>
      </c>
      <c r="B40" s="1" t="s">
        <v>86</v>
      </c>
      <c r="C40" s="2">
        <v>143917.94</v>
      </c>
      <c r="D40" s="2"/>
      <c r="E40" s="2">
        <f>+C40-D40</f>
        <v>143917.94</v>
      </c>
      <c r="F40" s="14">
        <f t="shared" si="7"/>
        <v>110327.72618905957</v>
      </c>
      <c r="G40" s="11">
        <f t="shared" si="8"/>
        <v>33590.213810940419</v>
      </c>
    </row>
    <row r="41" spans="1:7" x14ac:dyDescent="0.45">
      <c r="A41" s="6">
        <v>657</v>
      </c>
      <c r="B41" s="1" t="s">
        <v>87</v>
      </c>
      <c r="C41" s="2">
        <v>834.62</v>
      </c>
      <c r="D41" s="2"/>
      <c r="E41" s="2">
        <f t="shared" si="6"/>
        <v>834.62</v>
      </c>
      <c r="F41" s="14">
        <f t="shared" si="7"/>
        <v>639.82104546460914</v>
      </c>
      <c r="G41" s="11">
        <f t="shared" si="8"/>
        <v>194.79895453539075</v>
      </c>
    </row>
    <row r="42" spans="1:7" x14ac:dyDescent="0.45">
      <c r="A42" s="6">
        <v>662</v>
      </c>
      <c r="B42" s="1" t="s">
        <v>88</v>
      </c>
      <c r="C42" s="2">
        <v>52528.72</v>
      </c>
      <c r="D42" s="2"/>
      <c r="E42" s="2">
        <f t="shared" si="6"/>
        <v>52528.72</v>
      </c>
      <c r="F42" s="14">
        <f t="shared" si="7"/>
        <v>40268.601935393024</v>
      </c>
      <c r="G42" s="11">
        <f t="shared" si="8"/>
        <v>12260.118064606972</v>
      </c>
    </row>
    <row r="43" spans="1:7" x14ac:dyDescent="0.45">
      <c r="A43" s="6">
        <v>663</v>
      </c>
      <c r="B43" s="1" t="s">
        <v>89</v>
      </c>
      <c r="C43" s="2"/>
      <c r="D43" s="2"/>
      <c r="E43" s="2">
        <f t="shared" si="6"/>
        <v>0</v>
      </c>
      <c r="F43" s="14">
        <f t="shared" si="7"/>
        <v>0</v>
      </c>
      <c r="G43" s="11">
        <f t="shared" si="8"/>
        <v>0</v>
      </c>
    </row>
    <row r="44" spans="1:7" x14ac:dyDescent="0.45">
      <c r="A44" s="6">
        <v>678</v>
      </c>
      <c r="B44" s="1" t="s">
        <v>90</v>
      </c>
      <c r="C44" s="2">
        <v>73.28</v>
      </c>
      <c r="D44" s="2"/>
      <c r="E44" s="2">
        <f t="shared" si="6"/>
        <v>73.28</v>
      </c>
      <c r="F44" s="14">
        <f t="shared" si="7"/>
        <v>56.176566834782967</v>
      </c>
      <c r="G44" s="11">
        <f t="shared" si="8"/>
        <v>17.103433165217027</v>
      </c>
    </row>
    <row r="45" spans="1:7" x14ac:dyDescent="0.45">
      <c r="A45" s="6">
        <v>680</v>
      </c>
      <c r="B45" s="1" t="s">
        <v>91</v>
      </c>
      <c r="C45" s="2">
        <v>5540.77</v>
      </c>
      <c r="D45" s="2"/>
      <c r="E45" s="2">
        <f t="shared" si="6"/>
        <v>5540.77</v>
      </c>
      <c r="F45" s="14">
        <f t="shared" si="7"/>
        <v>4247.5632672101592</v>
      </c>
      <c r="G45" s="11">
        <f t="shared" si="8"/>
        <v>1293.206732789841</v>
      </c>
    </row>
    <row r="46" spans="1:7" x14ac:dyDescent="0.45">
      <c r="A46" s="6">
        <v>681</v>
      </c>
      <c r="B46" s="1" t="s">
        <v>92</v>
      </c>
      <c r="C46" s="2">
        <v>337663.48</v>
      </c>
      <c r="D46" s="2"/>
      <c r="E46" s="2">
        <f t="shared" si="6"/>
        <v>337663.48</v>
      </c>
      <c r="F46" s="14">
        <f t="shared" si="7"/>
        <v>258853.3713412309</v>
      </c>
      <c r="G46" s="11">
        <f t="shared" si="8"/>
        <v>78810.108658769037</v>
      </c>
    </row>
    <row r="47" spans="1:7" ht="14.65" thickBot="1" x14ac:dyDescent="0.5">
      <c r="A47" s="7">
        <v>694</v>
      </c>
      <c r="B47" s="8" t="s">
        <v>93</v>
      </c>
      <c r="C47" s="9">
        <v>70000</v>
      </c>
      <c r="D47" s="9"/>
      <c r="E47" s="9">
        <f t="shared" si="6"/>
        <v>70000</v>
      </c>
      <c r="F47" s="15">
        <f t="shared" si="7"/>
        <v>53662.113515758843</v>
      </c>
      <c r="G47" s="12">
        <f t="shared" si="8"/>
        <v>16337.886484241153</v>
      </c>
    </row>
    <row r="48" spans="1:7" ht="14.65" thickBot="1" x14ac:dyDescent="0.5">
      <c r="B48" s="31" t="s">
        <v>108</v>
      </c>
      <c r="C48" s="32"/>
      <c r="D48" s="32"/>
      <c r="E48" s="29">
        <f>+SUM(E19:E47)</f>
        <v>14930324.439999999</v>
      </c>
      <c r="F48" s="28">
        <f>+SUM(F19:F47)</f>
        <v>11445610.927519839</v>
      </c>
      <c r="G48" s="29">
        <f>+SUM(G19:G47)</f>
        <v>3484713.512480163</v>
      </c>
    </row>
    <row r="49" spans="2:7 16384:16384" ht="14.65" thickBot="1" x14ac:dyDescent="0.5"/>
    <row r="50" spans="2:7 16384:16384" ht="14.65" thickBot="1" x14ac:dyDescent="0.5">
      <c r="B50" s="22" t="s">
        <v>144</v>
      </c>
      <c r="C50" s="34"/>
      <c r="D50" s="34"/>
      <c r="E50" s="26">
        <f>+E15-E48</f>
        <v>51039.990000002086</v>
      </c>
      <c r="F50" s="35">
        <f>+F15-F48</f>
        <v>39127.339103186503</v>
      </c>
      <c r="G50" s="26">
        <f>+G15-G48</f>
        <v>11912.650896810926</v>
      </c>
    </row>
    <row r="52" spans="2:7 16384:16384" x14ac:dyDescent="0.45">
      <c r="B52" s="1" t="s">
        <v>134</v>
      </c>
      <c r="E52" s="30">
        <f>+F52+G52</f>
        <v>4934.5296793620564</v>
      </c>
      <c r="F52" s="30">
        <f>+'REP RTDOS L14-11'!D12</f>
        <v>1956.3669551593252</v>
      </c>
      <c r="G52" s="30">
        <f>+'REP RTDOS L14-11'!E12</f>
        <v>2978.1627242027316</v>
      </c>
    </row>
    <row r="53" spans="2:7 16384:16384" x14ac:dyDescent="0.45">
      <c r="B53" s="1" t="s">
        <v>156</v>
      </c>
    </row>
    <row r="54" spans="2:7 16384:16384" ht="14.65" thickBot="1" x14ac:dyDescent="0.5"/>
    <row r="55" spans="2:7 16384:16384" ht="14.65" thickBot="1" x14ac:dyDescent="0.5">
      <c r="B55" s="22" t="s">
        <v>135</v>
      </c>
      <c r="C55" s="27"/>
      <c r="D55" s="27"/>
      <c r="E55" s="38">
        <f>+E50-E52</f>
        <v>46105.460320640028</v>
      </c>
      <c r="F55" s="36">
        <f>+F50-F52</f>
        <v>37170.972148027176</v>
      </c>
      <c r="G55" s="37">
        <f>+G50-G52</f>
        <v>8934.4881726081949</v>
      </c>
      <c r="XFD55" s="30"/>
    </row>
    <row r="57" spans="2:7 16384:16384" x14ac:dyDescent="0.45">
      <c r="B57" s="1" t="s">
        <v>136</v>
      </c>
      <c r="E57" s="2">
        <f>+'IS20-90'!E34</f>
        <v>4628.769675084407</v>
      </c>
    </row>
    <row r="58" spans="2:7 16384:16384" ht="14.65" thickBot="1" x14ac:dyDescent="0.5"/>
    <row r="59" spans="2:7 16384:16384" ht="14.65" thickBot="1" x14ac:dyDescent="0.5">
      <c r="B59" s="40" t="s">
        <v>145</v>
      </c>
      <c r="C59" s="34"/>
      <c r="D59" s="34"/>
      <c r="E59" s="26">
        <f>+E55-E57</f>
        <v>41476.690645555624</v>
      </c>
      <c r="F59" s="21"/>
      <c r="G59" s="3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B406F-7BEB-4381-8605-4FBC62997238}">
  <dimension ref="A1:I34"/>
  <sheetViews>
    <sheetView workbookViewId="0">
      <selection activeCell="D7" sqref="D7:D16"/>
    </sheetView>
  </sheetViews>
  <sheetFormatPr baseColWidth="10" defaultColWidth="11.3984375" defaultRowHeight="15.75" x14ac:dyDescent="0.5"/>
  <cols>
    <col min="1" max="1" width="11.3984375" style="43"/>
    <col min="2" max="2" width="17.86328125" style="43" customWidth="1"/>
    <col min="3" max="3" width="20.265625" style="43" bestFit="1" customWidth="1"/>
    <col min="4" max="4" width="17.265625" style="43" customWidth="1"/>
    <col min="5" max="5" width="16.59765625" style="43" customWidth="1"/>
    <col min="6" max="6" width="16.73046875" style="43" customWidth="1"/>
    <col min="7" max="16384" width="11.3984375" style="43"/>
  </cols>
  <sheetData>
    <row r="1" spans="1:9" x14ac:dyDescent="0.5">
      <c r="A1" s="133"/>
      <c r="B1" s="134"/>
      <c r="C1" s="135"/>
      <c r="D1" s="136"/>
      <c r="E1" s="135"/>
      <c r="F1" s="133"/>
    </row>
    <row r="2" spans="1:9" ht="16.149999999999999" thickBot="1" x14ac:dyDescent="0.55000000000000004">
      <c r="A2" s="133"/>
      <c r="B2" s="133"/>
      <c r="C2" s="133"/>
      <c r="D2" s="135"/>
      <c r="E2" s="135"/>
      <c r="F2" s="135"/>
    </row>
    <row r="3" spans="1:9" x14ac:dyDescent="0.5">
      <c r="A3" s="133"/>
      <c r="B3" s="137"/>
      <c r="C3" s="138"/>
      <c r="D3" s="170"/>
      <c r="E3" s="139"/>
      <c r="F3" s="135"/>
    </row>
    <row r="4" spans="1:9" x14ac:dyDescent="0.5">
      <c r="A4" s="133"/>
      <c r="B4" s="175" t="s">
        <v>149</v>
      </c>
      <c r="C4" s="176"/>
      <c r="D4" s="176"/>
      <c r="E4" s="172" t="s">
        <v>152</v>
      </c>
      <c r="F4" s="140"/>
    </row>
    <row r="5" spans="1:9" ht="16.149999999999999" thickBot="1" x14ac:dyDescent="0.55000000000000004">
      <c r="A5" s="133"/>
      <c r="B5" s="141"/>
      <c r="C5" s="142"/>
      <c r="D5" s="171"/>
      <c r="E5" s="143"/>
      <c r="F5" s="135"/>
    </row>
    <row r="6" spans="1:9" ht="16.149999999999999" thickBot="1" x14ac:dyDescent="0.55000000000000004">
      <c r="A6" s="133"/>
      <c r="B6" s="144"/>
      <c r="C6" s="133"/>
      <c r="D6" s="135"/>
      <c r="E6" s="135"/>
      <c r="F6" s="135"/>
    </row>
    <row r="7" spans="1:9" ht="16.149999999999999" thickBot="1" x14ac:dyDescent="0.55000000000000004">
      <c r="A7" s="133"/>
      <c r="B7" s="133"/>
      <c r="C7" s="133"/>
      <c r="D7" s="145" t="s">
        <v>109</v>
      </c>
      <c r="E7" s="146" t="s">
        <v>113</v>
      </c>
      <c r="F7" s="147" t="s">
        <v>107</v>
      </c>
    </row>
    <row r="8" spans="1:9" ht="16.149999999999999" thickBot="1" x14ac:dyDescent="0.55000000000000004">
      <c r="A8" s="148" t="s">
        <v>114</v>
      </c>
      <c r="B8" s="149"/>
      <c r="C8" s="149"/>
      <c r="D8" s="150">
        <f>+'PPYGG EHA3360-2010'!F50</f>
        <v>39127.339103186503</v>
      </c>
      <c r="E8" s="151">
        <f>+'PPYGG EHA3360-2010'!G50</f>
        <v>11912.650896810926</v>
      </c>
      <c r="F8" s="151">
        <f>D8+E8</f>
        <v>51039.98999999743</v>
      </c>
    </row>
    <row r="9" spans="1:9" x14ac:dyDescent="0.5">
      <c r="A9" s="144"/>
      <c r="B9" s="144"/>
      <c r="C9" s="144"/>
      <c r="D9" s="152"/>
      <c r="E9" s="152"/>
      <c r="F9" s="152"/>
    </row>
    <row r="10" spans="1:9" ht="16.149999999999999" thickBot="1" x14ac:dyDescent="0.55000000000000004">
      <c r="A10" s="144"/>
      <c r="B10" s="144"/>
      <c r="C10" s="144"/>
      <c r="D10" s="152"/>
      <c r="E10" s="152"/>
      <c r="F10" s="152"/>
    </row>
    <row r="11" spans="1:9" ht="16.149999999999999" thickBot="1" x14ac:dyDescent="0.55000000000000004">
      <c r="A11" s="133"/>
      <c r="B11" s="133"/>
      <c r="C11" s="133"/>
      <c r="D11" s="153">
        <v>0.05</v>
      </c>
      <c r="E11" s="153">
        <v>0.25</v>
      </c>
      <c r="F11" s="154"/>
    </row>
    <row r="12" spans="1:9" ht="16.149999999999999" thickBot="1" x14ac:dyDescent="0.55000000000000004">
      <c r="A12" s="155" t="s">
        <v>115</v>
      </c>
      <c r="B12" s="156"/>
      <c r="C12" s="156"/>
      <c r="D12" s="157">
        <f>+D8*D11</f>
        <v>1956.3669551593252</v>
      </c>
      <c r="E12" s="157">
        <f>+E8*E11</f>
        <v>2978.1627242027316</v>
      </c>
      <c r="F12" s="158">
        <f>D12+E12</f>
        <v>4934.5296793620564</v>
      </c>
      <c r="G12" s="43" t="s">
        <v>155</v>
      </c>
    </row>
    <row r="13" spans="1:9" ht="16.149999999999999" thickBot="1" x14ac:dyDescent="0.55000000000000004">
      <c r="A13" s="133"/>
      <c r="B13" s="133"/>
      <c r="C13" s="133"/>
      <c r="D13" s="135"/>
      <c r="E13" s="135"/>
      <c r="F13" s="152"/>
    </row>
    <row r="14" spans="1:9" ht="16.149999999999999" thickBot="1" x14ac:dyDescent="0.55000000000000004">
      <c r="A14" s="133"/>
      <c r="B14" s="133"/>
      <c r="C14" s="133"/>
      <c r="D14" s="153">
        <v>0.2</v>
      </c>
      <c r="E14" s="153">
        <v>0.25</v>
      </c>
      <c r="F14" s="159"/>
      <c r="H14" s="43" t="s">
        <v>153</v>
      </c>
      <c r="I14" s="184">
        <v>0.5</v>
      </c>
    </row>
    <row r="15" spans="1:9" ht="16.149999999999999" thickBot="1" x14ac:dyDescent="0.55000000000000004">
      <c r="A15" s="155" t="s">
        <v>116</v>
      </c>
      <c r="B15" s="156"/>
      <c r="C15" s="156"/>
      <c r="D15" s="157">
        <f>+D8*D14</f>
        <v>7825.467820637301</v>
      </c>
      <c r="E15" s="157">
        <f>+E8*E14</f>
        <v>2978.1627242027316</v>
      </c>
      <c r="F15" s="158">
        <f>D15+E15</f>
        <v>10803.630544840033</v>
      </c>
      <c r="G15" s="43" t="s">
        <v>154</v>
      </c>
      <c r="I15" s="185">
        <f>+'sys24-25'!G5</f>
        <v>0.15836301586340473</v>
      </c>
    </row>
    <row r="16" spans="1:9" ht="16.149999999999999" thickBot="1" x14ac:dyDescent="0.55000000000000004">
      <c r="A16" s="133"/>
      <c r="B16" s="133"/>
      <c r="C16" s="133"/>
      <c r="D16" s="135"/>
      <c r="E16" s="135"/>
      <c r="F16" s="152"/>
    </row>
    <row r="17" spans="1:7" ht="16.149999999999999" thickBot="1" x14ac:dyDescent="0.55000000000000004">
      <c r="A17" s="155" t="s">
        <v>117</v>
      </c>
      <c r="B17" s="156"/>
      <c r="C17" s="156"/>
      <c r="D17" s="160"/>
      <c r="E17" s="160"/>
      <c r="F17" s="158">
        <f>+'IS20-90'!E34</f>
        <v>4628.769675084407</v>
      </c>
      <c r="G17" s="43">
        <v>630</v>
      </c>
    </row>
    <row r="18" spans="1:7" ht="16.149999999999999" thickBot="1" x14ac:dyDescent="0.55000000000000004">
      <c r="A18" s="133"/>
      <c r="B18" s="133"/>
      <c r="C18" s="133"/>
      <c r="D18" s="135"/>
      <c r="E18" s="135"/>
      <c r="F18" s="135"/>
    </row>
    <row r="19" spans="1:7" x14ac:dyDescent="0.5">
      <c r="A19" s="133"/>
      <c r="B19" s="137"/>
      <c r="C19" s="138"/>
      <c r="D19" s="170"/>
      <c r="E19" s="139"/>
      <c r="F19" s="135"/>
    </row>
    <row r="20" spans="1:7" x14ac:dyDescent="0.5">
      <c r="A20" s="133"/>
      <c r="B20" s="161" t="s">
        <v>150</v>
      </c>
      <c r="C20" s="162"/>
      <c r="D20" s="169"/>
      <c r="E20" s="168"/>
      <c r="F20" s="135"/>
    </row>
    <row r="21" spans="1:7" ht="16.149999999999999" thickBot="1" x14ac:dyDescent="0.55000000000000004">
      <c r="A21" s="133"/>
      <c r="B21" s="163"/>
      <c r="C21" s="142"/>
      <c r="D21" s="171"/>
      <c r="E21" s="143"/>
      <c r="F21" s="135"/>
    </row>
    <row r="22" spans="1:7" x14ac:dyDescent="0.5">
      <c r="A22" s="133"/>
      <c r="B22" s="133"/>
      <c r="C22" s="133"/>
      <c r="D22" s="135"/>
      <c r="E22" s="135"/>
      <c r="F22" s="135"/>
    </row>
    <row r="23" spans="1:7" ht="16.149999999999999" thickBot="1" x14ac:dyDescent="0.55000000000000004">
      <c r="A23" s="133"/>
      <c r="B23" s="133"/>
      <c r="C23" s="133"/>
      <c r="D23" s="135"/>
      <c r="E23" s="135"/>
      <c r="F23" s="135"/>
    </row>
    <row r="24" spans="1:7" ht="16.149999999999999" thickBot="1" x14ac:dyDescent="0.55000000000000004">
      <c r="A24" s="148" t="s">
        <v>118</v>
      </c>
      <c r="B24" s="149" t="s">
        <v>119</v>
      </c>
      <c r="C24" s="149"/>
      <c r="D24" s="160"/>
      <c r="E24" s="164"/>
      <c r="F24" s="158">
        <f>+'PPYGG EHA3360-2010'!E59</f>
        <v>41476.690645555624</v>
      </c>
    </row>
    <row r="25" spans="1:7" x14ac:dyDescent="0.5">
      <c r="A25" s="133"/>
      <c r="B25" s="133"/>
      <c r="C25" s="133"/>
      <c r="D25" s="135"/>
      <c r="E25" s="135"/>
      <c r="F25" s="135"/>
    </row>
    <row r="26" spans="1:7" ht="16.149999999999999" thickBot="1" x14ac:dyDescent="0.55000000000000004">
      <c r="A26" s="133"/>
      <c r="B26" s="133"/>
      <c r="C26" s="133"/>
      <c r="D26" s="135"/>
      <c r="E26" s="135"/>
      <c r="F26" s="135"/>
    </row>
    <row r="27" spans="1:7" ht="16.149999999999999" thickBot="1" x14ac:dyDescent="0.55000000000000004">
      <c r="A27" s="144"/>
      <c r="B27" s="144"/>
      <c r="C27" s="148" t="s">
        <v>120</v>
      </c>
      <c r="D27" s="165">
        <f>+D15</f>
        <v>7825.467820637301</v>
      </c>
      <c r="E27" s="157">
        <f>+E15</f>
        <v>2978.1627242027316</v>
      </c>
      <c r="F27" s="158">
        <f>+D27+E27</f>
        <v>10803.630544840033</v>
      </c>
    </row>
    <row r="28" spans="1:7" x14ac:dyDescent="0.5">
      <c r="A28" s="133"/>
      <c r="B28" s="133"/>
      <c r="C28" s="133"/>
      <c r="D28" s="135"/>
      <c r="E28" s="135"/>
      <c r="F28" s="135"/>
    </row>
    <row r="29" spans="1:7" ht="16.149999999999999" thickBot="1" x14ac:dyDescent="0.55000000000000004">
      <c r="A29" s="133"/>
      <c r="B29" s="133"/>
      <c r="C29" s="133"/>
      <c r="D29" s="135"/>
      <c r="E29" s="135"/>
      <c r="F29" s="135"/>
    </row>
    <row r="30" spans="1:7" ht="16.149999999999999" thickBot="1" x14ac:dyDescent="0.55000000000000004">
      <c r="A30" s="148" t="s">
        <v>146</v>
      </c>
      <c r="B30" s="149"/>
      <c r="C30" s="149"/>
      <c r="D30" s="160"/>
      <c r="E30" s="166"/>
      <c r="F30" s="167">
        <f>+F24-F27</f>
        <v>30673.060100715593</v>
      </c>
    </row>
    <row r="31" spans="1:7" x14ac:dyDescent="0.5">
      <c r="A31" s="133"/>
      <c r="B31" s="134"/>
      <c r="C31" s="135"/>
      <c r="D31" s="135"/>
      <c r="E31" s="135"/>
      <c r="F31" s="135"/>
    </row>
    <row r="32" spans="1:7" x14ac:dyDescent="0.5">
      <c r="D32" s="128"/>
      <c r="E32" s="128"/>
      <c r="F32" s="128"/>
    </row>
    <row r="33" spans="4:6" x14ac:dyDescent="0.5">
      <c r="D33" s="128"/>
      <c r="E33" s="128"/>
      <c r="F33" s="128"/>
    </row>
    <row r="34" spans="4:6" x14ac:dyDescent="0.5">
      <c r="D34" s="128"/>
      <c r="E34" s="128"/>
      <c r="F34" s="128"/>
    </row>
  </sheetData>
  <mergeCells count="1">
    <mergeCell ref="B4:D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ED619-4D1A-4FDF-99E4-31E3F2E6CE70}">
  <dimension ref="A2:H43"/>
  <sheetViews>
    <sheetView tabSelected="1" zoomScale="115" zoomScaleNormal="115" workbookViewId="0">
      <selection activeCell="C1" sqref="C1:D1"/>
    </sheetView>
  </sheetViews>
  <sheetFormatPr baseColWidth="10" defaultColWidth="11.3984375" defaultRowHeight="15.75" x14ac:dyDescent="0.5"/>
  <cols>
    <col min="1" max="1" width="11.3984375" style="43"/>
    <col min="2" max="2" width="26.59765625" style="43" customWidth="1"/>
    <col min="3" max="3" width="22" style="43" customWidth="1"/>
    <col min="4" max="4" width="19.265625" style="43" customWidth="1"/>
    <col min="5" max="5" width="19.1328125" style="43" customWidth="1"/>
    <col min="6" max="16384" width="11.3984375" style="43"/>
  </cols>
  <sheetData>
    <row r="2" spans="1:5" ht="16.149999999999999" thickBot="1" x14ac:dyDescent="0.55000000000000004"/>
    <row r="3" spans="1:5" ht="16.149999999999999" thickBot="1" x14ac:dyDescent="0.55000000000000004">
      <c r="B3" s="44"/>
      <c r="C3" s="173" t="s">
        <v>121</v>
      </c>
      <c r="D3" s="174"/>
      <c r="E3" s="45"/>
    </row>
    <row r="4" spans="1:5" ht="16.149999999999999" thickBot="1" x14ac:dyDescent="0.55000000000000004">
      <c r="B4" s="44"/>
      <c r="C4" s="46" t="s">
        <v>122</v>
      </c>
      <c r="D4" s="47" t="s">
        <v>113</v>
      </c>
      <c r="E4" s="48" t="s">
        <v>107</v>
      </c>
    </row>
    <row r="5" spans="1:5" ht="16.149999999999999" thickBot="1" x14ac:dyDescent="0.55000000000000004">
      <c r="B5" s="49"/>
      <c r="C5" s="50"/>
      <c r="D5" s="51"/>
      <c r="E5" s="52"/>
    </row>
    <row r="6" spans="1:5" x14ac:dyDescent="0.5">
      <c r="B6" s="53"/>
      <c r="C6" s="54"/>
      <c r="D6" s="55"/>
      <c r="E6" s="56"/>
    </row>
    <row r="7" spans="1:5" x14ac:dyDescent="0.5">
      <c r="B7" s="57" t="s">
        <v>123</v>
      </c>
      <c r="C7" s="58">
        <f>+'PPYGG EHA3360-2010'!F15</f>
        <v>11484738.266623026</v>
      </c>
      <c r="D7" s="59">
        <f>+'PPYGG EHA3360-2010'!G15</f>
        <v>3496626.1633769739</v>
      </c>
      <c r="E7" s="60">
        <f>+C7+D7</f>
        <v>14981364.43</v>
      </c>
    </row>
    <row r="8" spans="1:5" x14ac:dyDescent="0.5">
      <c r="B8" s="57"/>
      <c r="C8" s="58"/>
      <c r="D8" s="59"/>
      <c r="E8" s="60">
        <f>SUM(C8:D8)</f>
        <v>0</v>
      </c>
    </row>
    <row r="9" spans="1:5" ht="16.149999999999999" thickBot="1" x14ac:dyDescent="0.55000000000000004">
      <c r="B9" s="186"/>
      <c r="C9" s="187"/>
      <c r="D9" s="188"/>
      <c r="E9" s="189">
        <f>SUM(C9:D9)</f>
        <v>0</v>
      </c>
    </row>
    <row r="10" spans="1:5" ht="16.149999999999999" thickBot="1" x14ac:dyDescent="0.55000000000000004">
      <c r="A10" s="43">
        <v>7</v>
      </c>
      <c r="B10" s="74" t="s">
        <v>123</v>
      </c>
      <c r="C10" s="190">
        <f>+SUM(C5:C9)</f>
        <v>11484738.266623026</v>
      </c>
      <c r="D10" s="191">
        <f>+SUM(D5:D9)</f>
        <v>3496626.1633769739</v>
      </c>
      <c r="E10" s="192">
        <f>+SUM(E5:E9)</f>
        <v>14981364.43</v>
      </c>
    </row>
    <row r="11" spans="1:5" x14ac:dyDescent="0.5">
      <c r="B11" s="62"/>
      <c r="C11" s="63"/>
      <c r="D11" s="64"/>
      <c r="E11" s="65"/>
    </row>
    <row r="12" spans="1:5" x14ac:dyDescent="0.5">
      <c r="B12" s="66" t="s">
        <v>137</v>
      </c>
      <c r="C12" s="67">
        <f>+'PPYGG EHA3360-2010'!F20</f>
        <v>9852248.0700000003</v>
      </c>
      <c r="D12" s="68">
        <f>+'PPYGG EHA3360-2010'!G19</f>
        <v>2999600.65</v>
      </c>
      <c r="E12" s="69">
        <f>+C12+D12</f>
        <v>12851848.720000001</v>
      </c>
    </row>
    <row r="13" spans="1:5" ht="16.149999999999999" thickBot="1" x14ac:dyDescent="0.55000000000000004">
      <c r="B13" s="70"/>
      <c r="C13" s="71"/>
      <c r="D13" s="72"/>
      <c r="E13" s="73"/>
    </row>
    <row r="14" spans="1:5" ht="16.149999999999999" thickBot="1" x14ac:dyDescent="0.55000000000000004">
      <c r="B14" s="74" t="s">
        <v>124</v>
      </c>
      <c r="C14" s="75">
        <f>+SUM(C11:C13)</f>
        <v>9852248.0700000003</v>
      </c>
      <c r="D14" s="76">
        <f>+SUM(D11:D13)</f>
        <v>2999600.65</v>
      </c>
      <c r="E14" s="77">
        <f>SUM(C14:D14)</f>
        <v>12851848.720000001</v>
      </c>
    </row>
    <row r="15" spans="1:5" x14ac:dyDescent="0.5">
      <c r="B15" s="62"/>
      <c r="C15" s="78"/>
      <c r="D15" s="79"/>
      <c r="E15" s="80"/>
    </row>
    <row r="16" spans="1:5" x14ac:dyDescent="0.5">
      <c r="B16" s="81" t="s">
        <v>125</v>
      </c>
      <c r="C16" s="82">
        <f>+SUM('PPYGG EHA3360-2010'!F22:F47)</f>
        <v>1593362.8575198371</v>
      </c>
      <c r="D16" s="82">
        <f>+SUM('PPYGG EHA3360-2010'!G22:G47)</f>
        <v>485112.86248016299</v>
      </c>
      <c r="E16" s="60">
        <f>SUM(C16:D16)</f>
        <v>2078475.7200000002</v>
      </c>
    </row>
    <row r="17" spans="2:7" x14ac:dyDescent="0.5">
      <c r="B17" s="81"/>
      <c r="C17" s="82"/>
      <c r="D17" s="83"/>
      <c r="E17" s="60">
        <f>SUM(C17:D17)</f>
        <v>0</v>
      </c>
    </row>
    <row r="18" spans="2:7" ht="16.149999999999999" thickBot="1" x14ac:dyDescent="0.55000000000000004">
      <c r="B18" s="84" t="s">
        <v>126</v>
      </c>
      <c r="C18" s="85">
        <f>+SUM(C15:C17)</f>
        <v>1593362.8575198371</v>
      </c>
      <c r="D18" s="86">
        <f>+SUM(D15:D17)</f>
        <v>485112.86248016299</v>
      </c>
      <c r="E18" s="87">
        <f>SUM(E16:E17)</f>
        <v>2078475.7200000002</v>
      </c>
    </row>
    <row r="19" spans="2:7" ht="16.149999999999999" thickBot="1" x14ac:dyDescent="0.55000000000000004">
      <c r="B19" s="88" t="s">
        <v>147</v>
      </c>
      <c r="C19" s="89">
        <f>+C10-C14-C18</f>
        <v>39127.339103188366</v>
      </c>
      <c r="D19" s="90">
        <f>+D10-D14-D18</f>
        <v>11912.650896811043</v>
      </c>
      <c r="E19" s="91">
        <f>SUM(C19:D19)</f>
        <v>51039.989999999409</v>
      </c>
    </row>
    <row r="20" spans="2:7" ht="16.149999999999999" thickBot="1" x14ac:dyDescent="0.55000000000000004">
      <c r="B20" s="92" t="s">
        <v>127</v>
      </c>
      <c r="C20" s="93">
        <f>+'REP RTDOS L14-11'!D12</f>
        <v>1956.3669551593252</v>
      </c>
      <c r="D20" s="93">
        <f>+'REP RTDOS L14-11'!E12</f>
        <v>2978.1627242027316</v>
      </c>
      <c r="E20" s="94">
        <f>SUM(C20:D20)</f>
        <v>4934.5296793620564</v>
      </c>
      <c r="G20" s="43" t="s">
        <v>157</v>
      </c>
    </row>
    <row r="21" spans="2:7" ht="16.149999999999999" thickBot="1" x14ac:dyDescent="0.55000000000000004">
      <c r="B21" s="95" t="s">
        <v>128</v>
      </c>
      <c r="C21" s="96">
        <f>+C10-C14-C18-C20</f>
        <v>37170.972148029039</v>
      </c>
      <c r="D21" s="97">
        <f>+D10-D14-D18-D20</f>
        <v>8934.4881726083113</v>
      </c>
      <c r="E21" s="98">
        <f>+E10-E14-E18-E20</f>
        <v>46105.460320636768</v>
      </c>
    </row>
    <row r="22" spans="2:7" x14ac:dyDescent="0.5">
      <c r="B22" s="99" t="s">
        <v>129</v>
      </c>
      <c r="C22" s="100"/>
      <c r="D22" s="101">
        <v>2978.16</v>
      </c>
      <c r="E22" s="102">
        <f>SUM(C22:D22)</f>
        <v>2978.16</v>
      </c>
      <c r="G22" s="43" t="s">
        <v>158</v>
      </c>
    </row>
    <row r="23" spans="2:7" x14ac:dyDescent="0.5">
      <c r="B23" s="99" t="s">
        <v>130</v>
      </c>
      <c r="C23" s="100"/>
      <c r="D23" s="101"/>
      <c r="E23" s="102">
        <f>SUM(C23:D23)</f>
        <v>0</v>
      </c>
    </row>
    <row r="24" spans="2:7" x14ac:dyDescent="0.5">
      <c r="B24" s="103" t="s">
        <v>131</v>
      </c>
      <c r="C24" s="82"/>
      <c r="D24" s="83"/>
      <c r="E24" s="102">
        <f>SUM(C24:D24)</f>
        <v>0</v>
      </c>
    </row>
    <row r="25" spans="2:7" ht="16.149999999999999" thickBot="1" x14ac:dyDescent="0.55000000000000004">
      <c r="B25" s="61" t="s">
        <v>132</v>
      </c>
      <c r="C25" s="104">
        <f>-+'REP RTDOS L14-11'!D15*0.5</f>
        <v>-3912.7339103186505</v>
      </c>
      <c r="D25" s="104">
        <f>-+'REP RTDOS L14-11'!E15*0.5</f>
        <v>-1489.0813621013658</v>
      </c>
      <c r="E25" s="94">
        <f>SUM(C25:D25)</f>
        <v>-5401.8152724200163</v>
      </c>
    </row>
    <row r="26" spans="2:7" ht="16.149999999999999" thickBot="1" x14ac:dyDescent="0.55000000000000004">
      <c r="B26" s="88" t="s">
        <v>133</v>
      </c>
      <c r="C26" s="89">
        <f>+SUM(C21:C25)</f>
        <v>33258.238237710386</v>
      </c>
      <c r="D26" s="89">
        <f>+SUM(D21:D25)</f>
        <v>10423.566810506945</v>
      </c>
      <c r="E26" s="89">
        <f>+SUM(E21:E25)</f>
        <v>43681.805048216745</v>
      </c>
    </row>
    <row r="27" spans="2:7" ht="16.149999999999999" thickBot="1" x14ac:dyDescent="0.55000000000000004"/>
    <row r="28" spans="2:7" x14ac:dyDescent="0.5">
      <c r="B28" s="105" t="s">
        <v>138</v>
      </c>
      <c r="C28" s="106">
        <v>0.2</v>
      </c>
      <c r="D28" s="106">
        <v>0.25</v>
      </c>
      <c r="E28" s="107"/>
    </row>
    <row r="29" spans="2:7" ht="16.149999999999999" thickBot="1" x14ac:dyDescent="0.55000000000000004">
      <c r="B29" s="108"/>
      <c r="C29" s="109"/>
      <c r="D29" s="109"/>
      <c r="E29" s="110"/>
    </row>
    <row r="30" spans="2:7" ht="16.149999999999999" thickBot="1" x14ac:dyDescent="0.55000000000000004">
      <c r="B30" s="111" t="s">
        <v>139</v>
      </c>
      <c r="C30" s="112">
        <f>+C26*C28</f>
        <v>6651.6476475420777</v>
      </c>
      <c r="D30" s="112">
        <f>+D26*D28</f>
        <v>2605.8917026267363</v>
      </c>
      <c r="E30" s="113">
        <f>+C30+D30</f>
        <v>9257.5393501688141</v>
      </c>
    </row>
    <row r="31" spans="2:7" x14ac:dyDescent="0.5">
      <c r="B31" s="114"/>
      <c r="C31" s="115"/>
      <c r="D31" s="115"/>
      <c r="E31" s="116"/>
    </row>
    <row r="32" spans="2:7" x14ac:dyDescent="0.5">
      <c r="B32" s="117" t="s">
        <v>140</v>
      </c>
      <c r="C32" s="118">
        <f>+C30*0.5</f>
        <v>3325.8238237710389</v>
      </c>
      <c r="D32" s="118">
        <f>+D30*0.5</f>
        <v>1302.9458513133682</v>
      </c>
      <c r="E32" s="119">
        <f>+C32+D32</f>
        <v>4628.769675084407</v>
      </c>
    </row>
    <row r="33" spans="2:8" ht="16.149999999999999" thickBot="1" x14ac:dyDescent="0.55000000000000004">
      <c r="B33" s="108"/>
      <c r="C33" s="120"/>
      <c r="D33" s="120"/>
      <c r="E33" s="121"/>
    </row>
    <row r="34" spans="2:8" ht="16.149999999999999" thickBot="1" x14ac:dyDescent="0.55000000000000004">
      <c r="B34" s="122" t="s">
        <v>141</v>
      </c>
      <c r="C34" s="123">
        <f>+C30-C32</f>
        <v>3325.8238237710389</v>
      </c>
      <c r="D34" s="123">
        <f>+D30-D32</f>
        <v>1302.9458513133682</v>
      </c>
      <c r="E34" s="113">
        <f>+E30-E32</f>
        <v>4628.769675084407</v>
      </c>
    </row>
    <row r="35" spans="2:8" x14ac:dyDescent="0.5">
      <c r="B35" s="124"/>
      <c r="C35" s="125"/>
      <c r="D35" s="125"/>
      <c r="E35" s="126"/>
    </row>
    <row r="36" spans="2:8" x14ac:dyDescent="0.5">
      <c r="B36" s="127" t="s">
        <v>142</v>
      </c>
      <c r="C36" s="128"/>
      <c r="D36" s="128"/>
      <c r="E36" s="129">
        <f>+E34*0.2789</f>
        <v>1290.9638623810411</v>
      </c>
    </row>
    <row r="37" spans="2:8" ht="16.149999999999999" thickBot="1" x14ac:dyDescent="0.55000000000000004">
      <c r="B37" s="127"/>
      <c r="C37" s="128"/>
      <c r="D37" s="128"/>
      <c r="E37" s="129"/>
    </row>
    <row r="38" spans="2:8" ht="16.149999999999999" thickBot="1" x14ac:dyDescent="0.55000000000000004">
      <c r="B38" s="130" t="s">
        <v>143</v>
      </c>
      <c r="C38" s="131"/>
      <c r="D38" s="131"/>
      <c r="E38" s="132">
        <f>+E34-E36</f>
        <v>3337.805812703366</v>
      </c>
    </row>
    <row r="41" spans="2:8" x14ac:dyDescent="0.5">
      <c r="E41" s="128">
        <f>+E34</f>
        <v>4628.769675084407</v>
      </c>
      <c r="F41" s="43">
        <v>630</v>
      </c>
    </row>
    <row r="42" spans="2:8" x14ac:dyDescent="0.5">
      <c r="G42" s="43">
        <v>473</v>
      </c>
      <c r="H42" s="128">
        <f>+E36</f>
        <v>1290.9638623810411</v>
      </c>
    </row>
    <row r="43" spans="2:8" x14ac:dyDescent="0.5">
      <c r="G43" s="43">
        <v>4752</v>
      </c>
      <c r="H43" s="128">
        <f>+E38</f>
        <v>3337.805812703366</v>
      </c>
    </row>
  </sheetData>
  <mergeCells count="1">
    <mergeCell ref="C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sys24-25</vt:lpstr>
      <vt:lpstr>PPYGG EHA3360-2010</vt:lpstr>
      <vt:lpstr>REP RTDOS L14-11</vt:lpstr>
      <vt:lpstr>IS20-90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Peralta Arco</dc:creator>
  <cp:lastModifiedBy>Rafael Peralta Arco</cp:lastModifiedBy>
  <dcterms:created xsi:type="dcterms:W3CDTF">2015-06-05T18:17:20Z</dcterms:created>
  <dcterms:modified xsi:type="dcterms:W3CDTF">2026-07-09T10:00:06Z</dcterms:modified>
</cp:coreProperties>
</file>